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Neerlandes/"/>
    </mc:Choice>
  </mc:AlternateContent>
  <xr:revisionPtr revIDLastSave="130" documentId="13_ncr:1_{D1B084AB-2378-447C-9A8C-44839B59B7A0}" xr6:coauthVersionLast="47" xr6:coauthVersionMax="47" xr10:uidLastSave="{64DA517D-8E35-4236-A6AD-1273F9962E84}"/>
  <bookViews>
    <workbookView xWindow="-108" yWindow="-108" windowWidth="23256" windowHeight="12456" activeTab="1" xr2:uid="{00000000-000D-0000-FFFF-FFFF00000000}"/>
  </bookViews>
  <sheets>
    <sheet name="PROJECT PARAMETERS" sheetId="1" r:id="rId1"/>
    <sheet name="PROJECT DETAILS" sheetId="2" r:id="rId2"/>
    <sheet name="PROJECT TOTALS" sheetId="3" r:id="rId3"/>
  </sheets>
  <externalReferences>
    <externalReference r:id="rId4"/>
  </externalReferences>
  <definedNames>
    <definedName name="Product_A_Name">[1]Summary!$C$3</definedName>
    <definedName name="Product_B_Name">[1]Summary!$D$3</definedName>
    <definedName name="ProjectType">Parameters[PROJECTTYPE]</definedName>
    <definedName name="_xlnm.Print_Titles" localSheetId="1">'PROJECT DETAILS'!$4:$4</definedName>
    <definedName name="_xlnm.Print_Titles" localSheetId="2">'PROJECT TOTALS'!$5:$5</definedName>
  </definedNames>
  <calcPr calcId="191029"/>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 l="1"/>
  <c r="E7" i="2" l="1"/>
  <c r="F8" i="2"/>
  <c r="B2" i="2"/>
  <c r="G9" i="2" l="1"/>
  <c r="F9" i="2"/>
  <c r="G8" i="2"/>
  <c r="G7" i="2"/>
  <c r="F7" i="2"/>
  <c r="G6" i="2"/>
  <c r="E6" i="2"/>
  <c r="F6" i="2"/>
  <c r="G5" i="2"/>
  <c r="E5" i="2"/>
  <c r="F5" i="2"/>
  <c r="E9" i="2"/>
  <c r="D9" i="2"/>
  <c r="E8" i="2"/>
  <c r="D8" i="2"/>
  <c r="D7" i="2"/>
  <c r="D6" i="2"/>
  <c r="D5" i="2"/>
  <c r="B2" i="3" l="1"/>
  <c r="B1" i="3" l="1"/>
  <c r="K8" i="2"/>
  <c r="W5" i="2"/>
  <c r="W6" i="2"/>
  <c r="W7" i="2"/>
  <c r="W8" i="2"/>
  <c r="W9" i="2"/>
  <c r="V5" i="2"/>
  <c r="V6" i="2"/>
  <c r="V7" i="2"/>
  <c r="V8" i="2"/>
  <c r="V9" i="2"/>
  <c r="U5" i="2"/>
  <c r="U6" i="2"/>
  <c r="U7" i="2"/>
  <c r="U8" i="2"/>
  <c r="U9" i="2"/>
  <c r="T5" i="2"/>
  <c r="T6" i="2"/>
  <c r="T7" i="2"/>
  <c r="T8" i="2"/>
  <c r="T9" i="2"/>
  <c r="S5" i="2"/>
  <c r="S6" i="2"/>
  <c r="S7" i="2"/>
  <c r="S8" i="2"/>
  <c r="S9" i="2"/>
  <c r="R5" i="2"/>
  <c r="R6" i="2"/>
  <c r="R7" i="2"/>
  <c r="R8" i="2"/>
  <c r="R9" i="2"/>
  <c r="Q5" i="2"/>
  <c r="Q6" i="2"/>
  <c r="Q7" i="2"/>
  <c r="Q8" i="2"/>
  <c r="Q9" i="2"/>
  <c r="P5" i="2"/>
  <c r="P6" i="2"/>
  <c r="P7" i="2"/>
  <c r="P8" i="2"/>
  <c r="P9" i="2"/>
  <c r="O5" i="2"/>
  <c r="O6" i="2"/>
  <c r="O7" i="2"/>
  <c r="O8" i="2"/>
  <c r="O9" i="2"/>
  <c r="N5" i="2"/>
  <c r="N6" i="2"/>
  <c r="N7" i="2"/>
  <c r="N8" i="2"/>
  <c r="N9" i="2"/>
  <c r="M5" i="2"/>
  <c r="M6" i="2"/>
  <c r="M7" i="2"/>
  <c r="M8" i="2"/>
  <c r="M9" i="2"/>
  <c r="L5" i="2"/>
  <c r="L6" i="2"/>
  <c r="L7" i="2"/>
  <c r="L8" i="2"/>
  <c r="L9" i="2"/>
  <c r="B1" i="2"/>
  <c r="K5" i="2"/>
  <c r="K6" i="2"/>
  <c r="K7" i="2"/>
  <c r="K9" i="2"/>
  <c r="J5" i="2"/>
  <c r="J6" i="2"/>
  <c r="J7" i="2"/>
  <c r="J8" i="2"/>
  <c r="J9" i="2"/>
  <c r="I10" i="2"/>
  <c r="H10" i="2"/>
  <c r="I6" i="1"/>
  <c r="I7" i="1"/>
  <c r="I8" i="1"/>
  <c r="I9" i="1"/>
  <c r="I10" i="1"/>
  <c r="H16" i="1" l="1"/>
  <c r="H18" i="1" s="1"/>
  <c r="F16" i="1"/>
  <c r="F18" i="1" s="1"/>
  <c r="G16" i="1"/>
  <c r="G18" i="1" s="1"/>
  <c r="D16" i="1"/>
  <c r="D18" i="1" s="1"/>
  <c r="E16" i="1"/>
  <c r="E18" i="1" s="1"/>
  <c r="F15" i="1"/>
  <c r="F17" i="1" s="1"/>
  <c r="E15" i="1"/>
  <c r="E17" i="1" s="1"/>
  <c r="C16" i="1"/>
  <c r="C18" i="1" s="1"/>
  <c r="D15" i="1"/>
  <c r="D17" i="1" s="1"/>
  <c r="H15" i="1"/>
  <c r="H17" i="1" s="1"/>
  <c r="C15" i="1"/>
  <c r="C17" i="1" s="1"/>
  <c r="G15" i="1"/>
  <c r="G17" i="1" s="1"/>
  <c r="J10" i="2"/>
  <c r="K10" i="2"/>
</calcChain>
</file>

<file path=xl/sharedStrings.xml><?xml version="1.0" encoding="utf-8"?>
<sst xmlns="http://schemas.openxmlformats.org/spreadsheetml/2006/main" count="96" uniqueCount="76">
  <si>
    <t>ADMIN STAFF</t>
  </si>
  <si>
    <t xml:space="preserve">ADMIN STAFF </t>
  </si>
  <si>
    <t>PLANNED COST</t>
  </si>
  <si>
    <t>PLANNED HOURS</t>
  </si>
  <si>
    <t>ACTUAL COST</t>
  </si>
  <si>
    <t>ACTUAL HOURS</t>
  </si>
  <si>
    <t>GENERAL PARTNER</t>
  </si>
  <si>
    <t>BUSINESS LAWYER</t>
  </si>
  <si>
    <t>DEFENSE LITIGATOR</t>
  </si>
  <si>
    <t>INTELLECTUAL PROPERTY LAWYER</t>
  </si>
  <si>
    <t>BANKRUPTCY LAWYER</t>
  </si>
  <si>
    <t xml:space="preserve">GENERAL PARTNER </t>
  </si>
  <si>
    <t xml:space="preserve">DEFENSE LITIGATOR </t>
  </si>
  <si>
    <t>GENERAL PARTNER 2</t>
  </si>
  <si>
    <t>BUSINESS LAWYER 2</t>
  </si>
  <si>
    <t>DEFENSE LITIGATOR 2</t>
  </si>
  <si>
    <t>BANKRUPTCY LAWYER 2</t>
  </si>
  <si>
    <t>ADMIN STAFF 2</t>
  </si>
  <si>
    <t>INTELLECTUAL PROPERTY LAWYER 2</t>
  </si>
  <si>
    <t xml:space="preserve">INTELLECTUAL PROPERTY </t>
  </si>
  <si>
    <t xml:space="preserve">BANKRUPTCY </t>
  </si>
  <si>
    <t xml:space="preserve">BUSINESS </t>
  </si>
  <si>
    <t>BUSINESS</t>
  </si>
  <si>
    <t>INTELLECTUAL PROP.</t>
  </si>
  <si>
    <t>BANKRUPTCY</t>
  </si>
  <si>
    <t>Project 1</t>
  </si>
  <si>
    <t>Project 2</t>
  </si>
  <si>
    <t>Project 3</t>
  </si>
  <si>
    <t>Project 4</t>
  </si>
  <si>
    <t>Project 5</t>
  </si>
  <si>
    <t>Create Project Parameters in this worksheet. Enter Company Name in cell at right. Helpful instructions are in cells in this column.</t>
  </si>
  <si>
    <t>Title of this worksheet is in cell at right.</t>
  </si>
  <si>
    <t>Confidentiality message is in cell at right.</t>
  </si>
  <si>
    <t>Tip is in cell at right.</t>
  </si>
  <si>
    <t>Create Project Details in this worksheet. Company Name is auto updated in cell at right. Helpful instructions are in cells in this column. Arrow down to get started.</t>
  </si>
  <si>
    <t>Get Project Totals in this worksheet. Company Name is automatically updated in cell at right. Helpful instructions are in cells in this column. Arrow down to get started.</t>
  </si>
  <si>
    <t>PivotTable starting in cell at right is auto updated</t>
  </si>
  <si>
    <t>Enter details in Parameters table starting in cell at right. Next instruction is in cell A12.</t>
  </si>
  <si>
    <t>Enter Blended Rates in cells at right, cells C12 through H12. Next instruction is in cell A14.</t>
  </si>
  <si>
    <t>Column chart showing comparison between Planned and Actual Cost is in cell at right, and column chart showing comparison between Planned and Actual Hours is in cell F14.</t>
  </si>
  <si>
    <t>Title of this worksheet is in cell at right and Info tip in cell Y2 .</t>
  </si>
  <si>
    <t>Enter information in Details table starting in cell at right. Project Types in Details table at right are auto updated from Parameters table in Project Parameters worksheet.</t>
  </si>
  <si>
    <t>Estimated label is in cell C4, Actual label in cell I4, and Info tip in cell P4.</t>
  </si>
  <si>
    <t>INFO: 
This PivotTable will not refresh automatically.  To refresh it, select it (any cell within the PivotTable), on the PIVOTTABLE TOOLS | ANALYZE ribbon tab select Refresh.  Or press SHIFT + F10 by selecting the PivotTable and select Refresh.</t>
  </si>
  <si>
    <t>Bedrijfsnaam</t>
  </si>
  <si>
    <t>Projectplanning voor advocatenkantoren</t>
  </si>
  <si>
    <t>PROJECTTYPE</t>
  </si>
  <si>
    <t>Bedrijfsoprichting</t>
  </si>
  <si>
    <t>Bedrijfsovername</t>
  </si>
  <si>
    <t>Verweer tegen productaansprakelijkheid</t>
  </si>
  <si>
    <t>Octrooiaanvraag</t>
  </si>
  <si>
    <t>Werknemersrechtszaak</t>
  </si>
  <si>
    <t>Faillissement</t>
  </si>
  <si>
    <t>Geblende tarieven</t>
  </si>
  <si>
    <t>ALGEMEEN PARTNER</t>
  </si>
  <si>
    <t>BEDRIJFSJURIST</t>
  </si>
  <si>
    <t>VERDEDIGINGSPROCESADVOCAAT</t>
  </si>
  <si>
    <t>ADVOCAAT INTELLECTUEEL EIGENDOM</t>
  </si>
  <si>
    <t>FAILLISSEMENTSADVOCAAT</t>
  </si>
  <si>
    <t>ADMINISTRATIEF PERSONEEL</t>
  </si>
  <si>
    <t>TOTAAL</t>
  </si>
  <si>
    <t>PROJECTNAAM</t>
  </si>
  <si>
    <t>GESCHATTE START</t>
  </si>
  <si>
    <t>GESCHATTE EINDEIND</t>
  </si>
  <si>
    <t>ECHTE START</t>
  </si>
  <si>
    <t>HUIDIGE EINDSTAND</t>
  </si>
  <si>
    <t>GESCHATTE WERKZAAMHEDEN</t>
  </si>
  <si>
    <t>DAADWERKELIJK WERK</t>
  </si>
  <si>
    <t>GESCHATTE DUUR</t>
  </si>
  <si>
    <t>WERKELIJKE DUUR</t>
  </si>
  <si>
    <t>GERAAMDE U</t>
  </si>
  <si>
    <t>HUIDIG</t>
  </si>
  <si>
    <t>Groot totaal</t>
  </si>
  <si>
    <t>INTELLECTUEEL EIGENDOM</t>
  </si>
  <si>
    <t>FAILLISSEMENT</t>
  </si>
  <si>
    <t>ZAKEN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</si>
</sst>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
    <numFmt numFmtId="165" formatCode="&quot;$&quot;#,##0.00"/>
    <numFmt numFmtId="166" formatCode="#,##0\ [$€-407]"/>
    <numFmt numFmtId="168" formatCode="[$€-413]\ #,##0.00"/>
    <numFmt numFmtId="169" formatCode="[$-413]d\ mmmm\ yyyy;@"/>
  </numFmts>
  <fonts count="21" x14ac:knownFonts="1">
    <font>
      <sz val="10"/>
      <color theme="1" tint="0.24994659260841701"/>
      <name val="Cambria"/>
      <family val="2"/>
      <scheme val="minor"/>
    </font>
    <font>
      <sz val="11"/>
      <color theme="1"/>
      <name val="Cambria"/>
      <family val="2"/>
      <scheme val="minor"/>
    </font>
    <font>
      <sz val="11"/>
      <color theme="1"/>
      <name val="Cambria"/>
      <family val="1"/>
      <scheme val="minor"/>
    </font>
    <font>
      <sz val="20"/>
      <color theme="1" tint="0.24994659260841701"/>
      <name val="Tahoma"/>
      <family val="2"/>
      <scheme val="major"/>
    </font>
    <font>
      <sz val="16"/>
      <color theme="1" tint="0.34998626667073579"/>
      <name val="Tahoma"/>
      <family val="2"/>
      <scheme val="major"/>
    </font>
    <font>
      <sz val="12"/>
      <color theme="1" tint="0.24994659260841701"/>
      <name val="Tahoma"/>
      <family val="2"/>
      <scheme val="major"/>
    </font>
    <font>
      <sz val="11"/>
      <color theme="1"/>
      <name val="Cambria"/>
      <family val="1"/>
      <scheme val="minor"/>
    </font>
    <font>
      <i/>
      <sz val="10"/>
      <color theme="1"/>
      <name val="Tahoma"/>
      <family val="2"/>
      <scheme val="major"/>
    </font>
    <font>
      <sz val="10"/>
      <color theme="1"/>
      <name val="Tahoma"/>
      <family val="2"/>
      <scheme val="major"/>
    </font>
    <font>
      <sz val="10"/>
      <color theme="1"/>
      <name val="Tahoma"/>
      <family val="2"/>
      <scheme val="major"/>
    </font>
    <font>
      <sz val="11"/>
      <color theme="0"/>
      <name val="Cambria"/>
      <family val="1"/>
      <scheme val="minor"/>
    </font>
    <font>
      <b/>
      <sz val="11"/>
      <color theme="3"/>
      <name val="Cambria"/>
      <family val="2"/>
      <scheme val="minor"/>
    </font>
    <font>
      <sz val="11"/>
      <name val="Cambria"/>
      <family val="1"/>
      <scheme val="minor"/>
    </font>
    <font>
      <sz val="11"/>
      <color theme="0"/>
      <name val="Calibri"/>
      <family val="2"/>
    </font>
    <font>
      <sz val="10"/>
      <color theme="1" tint="0.24994659260841701"/>
      <name val="Cambria"/>
      <family val="1"/>
      <scheme val="minor"/>
    </font>
    <font>
      <b/>
      <sz val="11"/>
      <color theme="3" tint="-0.249977111117893"/>
      <name val="Cambria"/>
      <family val="2"/>
      <scheme val="minor"/>
    </font>
    <font>
      <u/>
      <sz val="11"/>
      <color theme="10"/>
      <name val="Cambria"/>
      <family val="2"/>
      <scheme val="minor"/>
    </font>
    <font>
      <sz val="20"/>
      <color theme="0"/>
      <name val="Algerian"/>
      <family val="5"/>
    </font>
    <font>
      <sz val="20"/>
      <color theme="1"/>
      <name val="Algerian"/>
      <family val="5"/>
    </font>
    <font>
      <sz val="20"/>
      <color theme="0"/>
      <name val="Tahoma"/>
      <family val="2"/>
      <scheme val="major"/>
    </font>
    <font>
      <sz val="12"/>
      <color theme="1"/>
      <name val="Cambria"/>
      <family val="1"/>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7" tint="0.39997558519241921"/>
        <bgColor indexed="64"/>
      </patternFill>
    </fill>
  </fills>
  <borders count="5">
    <border>
      <left/>
      <right/>
      <top/>
      <bottom/>
      <diagonal/>
    </border>
    <border>
      <left/>
      <right/>
      <top/>
      <bottom style="thin">
        <color theme="4"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s>
  <cellStyleXfs count="7">
    <xf numFmtId="0" fontId="0" fillId="0" borderId="0"/>
    <xf numFmtId="0" fontId="3" fillId="0" borderId="1" applyNumberFormat="0" applyFill="0" applyAlignment="0" applyProtection="0"/>
    <xf numFmtId="0" fontId="4" fillId="0" borderId="0" applyNumberFormat="0" applyFill="0" applyAlignment="0" applyProtection="0"/>
    <xf numFmtId="0" fontId="5" fillId="0" borderId="0" applyNumberFormat="0" applyFill="0" applyAlignment="0" applyProtection="0"/>
    <xf numFmtId="0" fontId="11" fillId="0" borderId="0" applyNumberFormat="0" applyFill="0" applyBorder="0" applyAlignment="0" applyProtection="0"/>
    <xf numFmtId="0" fontId="1" fillId="0" borderId="0"/>
    <xf numFmtId="0" fontId="16" fillId="0" borderId="0" applyNumberFormat="0" applyFill="0" applyBorder="0" applyAlignment="0" applyProtection="0"/>
  </cellStyleXfs>
  <cellXfs count="39">
    <xf numFmtId="0" fontId="0" fillId="0" borderId="0" xfId="0"/>
    <xf numFmtId="0" fontId="2" fillId="0" borderId="0" xfId="0" applyFont="1"/>
    <xf numFmtId="0" fontId="4" fillId="0" borderId="0" xfId="2"/>
    <xf numFmtId="0" fontId="5" fillId="0" borderId="0" xfId="3"/>
    <xf numFmtId="0" fontId="6" fillId="0" borderId="0" xfId="0" applyFont="1"/>
    <xf numFmtId="9" fontId="6" fillId="0" borderId="0" xfId="0" applyNumberFormat="1" applyFont="1"/>
    <xf numFmtId="9" fontId="6" fillId="2" borderId="0" xfId="0" applyNumberFormat="1" applyFont="1" applyFill="1"/>
    <xf numFmtId="0" fontId="7" fillId="0" borderId="0" xfId="0" applyFont="1"/>
    <xf numFmtId="0" fontId="0" fillId="0" borderId="0" xfId="0" applyAlignment="1">
      <alignment wrapText="1"/>
    </xf>
    <xf numFmtId="0" fontId="2" fillId="0" borderId="0" xfId="0" applyFont="1" applyAlignment="1">
      <alignment wrapText="1"/>
    </xf>
    <xf numFmtId="0" fontId="10" fillId="0" borderId="0" xfId="0" applyFont="1"/>
    <xf numFmtId="165" fontId="10" fillId="0" borderId="0" xfId="0" applyNumberFormat="1" applyFont="1"/>
    <xf numFmtId="4" fontId="10" fillId="0" borderId="0" xfId="0" applyNumberFormat="1" applyFont="1"/>
    <xf numFmtId="0" fontId="12" fillId="0" borderId="0" xfId="0" applyFont="1"/>
    <xf numFmtId="0" fontId="9" fillId="4" borderId="0" xfId="0" applyFont="1" applyFill="1" applyAlignment="1">
      <alignment wrapText="1"/>
    </xf>
    <xf numFmtId="0" fontId="8" fillId="4" borderId="0" xfId="0" applyFont="1" applyFill="1" applyAlignment="1">
      <alignment wrapText="1"/>
    </xf>
    <xf numFmtId="0" fontId="5" fillId="0" borderId="0" xfId="3" applyAlignment="1">
      <alignment vertical="top"/>
    </xf>
    <xf numFmtId="0" fontId="2" fillId="0" borderId="0" xfId="0" applyFont="1" applyAlignment="1">
      <alignment vertical="top"/>
    </xf>
    <xf numFmtId="0" fontId="13" fillId="0" borderId="0" xfId="0" applyFont="1" applyAlignment="1">
      <alignment vertical="center"/>
    </xf>
    <xf numFmtId="0" fontId="17" fillId="5" borderId="1" xfId="1" applyFont="1" applyFill="1" applyAlignment="1">
      <alignment vertical="center"/>
    </xf>
    <xf numFmtId="0" fontId="18" fillId="5" borderId="1" xfId="1" applyFont="1" applyFill="1" applyAlignment="1">
      <alignment vertical="center"/>
    </xf>
    <xf numFmtId="0" fontId="14" fillId="0" borderId="0" xfId="0" applyNumberFormat="1" applyFont="1" applyFill="1" applyBorder="1" applyAlignment="1" applyProtection="1"/>
    <xf numFmtId="0" fontId="19" fillId="5" borderId="1" xfId="1" applyFont="1" applyFill="1" applyAlignment="1">
      <alignment vertical="center"/>
    </xf>
    <xf numFmtId="0" fontId="0" fillId="4" borderId="0" xfId="0" applyFill="1" applyAlignment="1">
      <alignment vertical="center" wrapText="1"/>
    </xf>
    <xf numFmtId="0" fontId="10" fillId="0" borderId="0" xfId="0" applyFont="1" applyAlignment="1">
      <alignment vertical="center"/>
    </xf>
    <xf numFmtId="0" fontId="0" fillId="0" borderId="0" xfId="0" applyAlignment="1">
      <alignment vertical="center"/>
    </xf>
    <xf numFmtId="164" fontId="0" fillId="0" borderId="0" xfId="0" applyNumberFormat="1" applyAlignment="1">
      <alignment vertical="center"/>
    </xf>
    <xf numFmtId="0" fontId="2" fillId="0" borderId="0" xfId="0" applyFont="1" applyAlignment="1">
      <alignment vertical="center"/>
    </xf>
    <xf numFmtId="0" fontId="20" fillId="0" borderId="0" xfId="0" applyFont="1"/>
    <xf numFmtId="166" fontId="20" fillId="0" borderId="0" xfId="0" applyNumberFormat="1" applyFont="1"/>
    <xf numFmtId="168" fontId="0" fillId="0" borderId="0" xfId="0" applyNumberFormat="1"/>
    <xf numFmtId="0" fontId="10" fillId="0" borderId="0" xfId="0" applyFont="1" applyAlignment="1">
      <alignment horizontal="center" wrapText="1"/>
    </xf>
    <xf numFmtId="0" fontId="10" fillId="0" borderId="0" xfId="0" applyFont="1" applyAlignment="1">
      <alignment horizontal="center"/>
    </xf>
    <xf numFmtId="0" fontId="15" fillId="3" borderId="2" xfId="4" applyFont="1" applyFill="1" applyBorder="1" applyAlignment="1">
      <alignment horizontal="center" vertical="center"/>
    </xf>
    <xf numFmtId="0" fontId="15" fillId="3" borderId="3" xfId="4" applyFont="1" applyFill="1" applyBorder="1" applyAlignment="1">
      <alignment horizontal="center" vertical="center"/>
    </xf>
    <xf numFmtId="0" fontId="15" fillId="3" borderId="4" xfId="4" applyFont="1" applyFill="1" applyBorder="1" applyAlignment="1">
      <alignment horizontal="center" vertical="center"/>
    </xf>
    <xf numFmtId="0" fontId="10" fillId="0" borderId="0" xfId="0" applyFont="1" applyAlignment="1">
      <alignment horizontal="center" vertical="top" wrapText="1"/>
    </xf>
    <xf numFmtId="0" fontId="10" fillId="0" borderId="0" xfId="0" applyFont="1" applyAlignment="1">
      <alignment horizontal="center" vertical="top"/>
    </xf>
    <xf numFmtId="169" fontId="0" fillId="0" borderId="0" xfId="0" applyNumberFormat="1" applyAlignment="1">
      <alignment vertical="center"/>
    </xf>
  </cellXfs>
  <cellStyles count="7">
    <cellStyle name="Encabezado 1" xfId="1" builtinId="16" customBuiltin="1"/>
    <cellStyle name="Encabezado 4" xfId="4" builtinId="19"/>
    <cellStyle name="Hyperlink 2" xfId="6" xr:uid="{00000000-0005-0000-0000-000004000000}"/>
    <cellStyle name="Normal" xfId="0" builtinId="0" customBuiltin="1"/>
    <cellStyle name="Normal 2" xfId="5" xr:uid="{00000000-0005-0000-0000-000006000000}"/>
    <cellStyle name="Título 2" xfId="2" builtinId="17" customBuiltin="1"/>
    <cellStyle name="Título 3" xfId="3" builtinId="18" customBuiltin="1"/>
  </cellStyles>
  <dxfs count="70">
    <dxf>
      <numFmt numFmtId="169" formatCode="[$-413]d\ mmmm\ yyyy;@"/>
      <alignment vertical="center" textRotation="0" wrapText="0" indent="0" justifyLastLine="0" shrinkToFit="0" readingOrder="0"/>
    </dxf>
    <dxf>
      <numFmt numFmtId="169" formatCode="[$-413]d\ mmmm\ yyyy;@"/>
      <alignment vertical="center" textRotation="0" wrapText="0" indent="0" justifyLastLine="0" shrinkToFit="0" readingOrder="0"/>
    </dxf>
    <dxf>
      <numFmt numFmtId="169" formatCode="[$-413]d\ mmmm\ yyyy;@"/>
      <alignment vertical="center" textRotation="0" wrapText="0" indent="0" justifyLastLine="0" shrinkToFit="0" readingOrder="0"/>
    </dxf>
    <dxf>
      <numFmt numFmtId="169" formatCode="[$-413]d\ mmmm\ yyyy;@"/>
      <alignment vertical="center" textRotation="0" wrapText="0" indent="0" justifyLastLine="0" shrinkToFit="0" readingOrder="0"/>
    </dxf>
    <dxf>
      <numFmt numFmtId="168" formatCode="[$€-413]\ #,##0.0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0" formatCode="General"/>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0" formatCode="General"/>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0"/>
        <color theme="1"/>
        <name val="Tahoma"/>
        <scheme val="major"/>
      </font>
      <fill>
        <patternFill patternType="solid">
          <fgColor indexed="64"/>
          <bgColor theme="5" tint="-0.249977111117893"/>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Cambria"/>
        <scheme val="minor"/>
      </font>
      <numFmt numFmtId="13" formatCode="0%"/>
      <fill>
        <patternFill patternType="solid">
          <fgColor indexed="64"/>
          <bgColor theme="0" tint="-0.14996795556505021"/>
        </patternFill>
      </fill>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dxf>
    <dxf>
      <font>
        <b val="0"/>
        <i val="0"/>
        <strike val="0"/>
        <condense val="0"/>
        <extend val="0"/>
        <outline val="0"/>
        <shadow val="0"/>
        <u val="none"/>
        <vertAlign val="baseline"/>
        <sz val="11"/>
        <color theme="1"/>
        <name val="Cambria"/>
        <scheme val="minor"/>
      </font>
    </dxf>
    <dxf>
      <alignment horizontal="general" vertical="bottom" textRotation="0" wrapText="1" indent="0" justifyLastLine="0" shrinkToFit="0" readingOrder="0"/>
    </dxf>
  </dxfs>
  <tableStyles count="0" defaultTableStyle="TableStyleMedium3" defaultPivotStyle="PivotStyleMedium3"/>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s-MX" sz="1400" b="0" i="0" u="none" strike="noStrike" cap="none" baseline="0">
                <a:effectLst/>
              </a:rPr>
              <a:t>GEPLAND versus WERKELIJKE KOSTEN</a:t>
            </a:r>
            <a:endParaRPr lang="en-US"/>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manualLayout>
          <c:layoutTarget val="inner"/>
          <c:xMode val="edge"/>
          <c:yMode val="edge"/>
          <c:x val="0.15201967922399656"/>
          <c:y val="7.4876990335432617E-2"/>
          <c:w val="0.81843822328708171"/>
          <c:h val="0.65599746139610415"/>
        </c:manualLayout>
      </c:layout>
      <c:barChart>
        <c:barDir val="col"/>
        <c:grouping val="clustered"/>
        <c:varyColors val="0"/>
        <c:ser>
          <c:idx val="0"/>
          <c:order val="0"/>
          <c:tx>
            <c:strRef>
              <c:f>'PROJECT PARAMETERS'!$B$15</c:f>
              <c:strCache>
                <c:ptCount val="1"/>
                <c:pt idx="0">
                  <c:v>PLANNED COST</c:v>
                </c:pt>
              </c:strCache>
            </c:strRef>
          </c:tx>
          <c:spPr>
            <a:gradFill rotWithShape="1">
              <a:gsLst>
                <a:gs pos="0">
                  <a:schemeClr val="accent2">
                    <a:tint val="50000"/>
                    <a:satMod val="300000"/>
                  </a:schemeClr>
                </a:gs>
                <a:gs pos="35000">
                  <a:schemeClr val="accent2">
                    <a:tint val="37000"/>
                    <a:satMod val="300000"/>
                  </a:schemeClr>
                </a:gs>
                <a:gs pos="100000">
                  <a:schemeClr val="accent2">
                    <a:tint val="15000"/>
                    <a:satMod val="350000"/>
                  </a:schemeClr>
                </a:gs>
              </a:gsLst>
              <a:lin ang="16200000" scaled="1"/>
            </a:gradFill>
            <a:ln w="9525" cap="flat" cmpd="sng" algn="ctr">
              <a:solidFill>
                <a:schemeClr val="accent2">
                  <a:shade val="95000"/>
                </a:schemeClr>
              </a:solidFill>
              <a:round/>
            </a:ln>
            <a:effectLst>
              <a:outerShdw blurRad="40000" dist="20000" dir="5400000" rotWithShape="0">
                <a:srgbClr val="000000">
                  <a:alpha val="38000"/>
                </a:srgbClr>
              </a:outerShdw>
            </a:effectLst>
          </c:spPr>
          <c:invertIfNegative val="0"/>
          <c:dLbls>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'PROJECT PARAMETERS'!$C$14:$H$14</c:f>
              <c:strCache>
                <c:ptCount val="6"/>
                <c:pt idx="0">
                  <c:v>GENERAL PARTNER</c:v>
                </c:pt>
                <c:pt idx="1">
                  <c:v>BUSINESS</c:v>
                </c:pt>
                <c:pt idx="2">
                  <c:v>DEFENSE LITIGATOR</c:v>
                </c:pt>
                <c:pt idx="3">
                  <c:v>INTELLECTUAL PROP.</c:v>
                </c:pt>
                <c:pt idx="4">
                  <c:v>BANKRUPTCY</c:v>
                </c:pt>
                <c:pt idx="5">
                  <c:v>ADMIN STAFF</c:v>
                </c:pt>
              </c:strCache>
            </c:strRef>
          </c:cat>
          <c:val>
            <c:numRef>
              <c:f>'PROJECT PARAMETERS'!$C$15:$H$15</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6ECC-437E-8AEA-3745CBED7649}"/>
            </c:ext>
          </c:extLst>
        </c:ser>
        <c:ser>
          <c:idx val="1"/>
          <c:order val="1"/>
          <c:tx>
            <c:strRef>
              <c:f>'PROJECT PARAMETERS'!$B$16</c:f>
              <c:strCache>
                <c:ptCount val="1"/>
                <c:pt idx="0">
                  <c:v>ACTUAL COST</c:v>
                </c:pt>
              </c:strCache>
            </c:strRef>
          </c:tx>
          <c:spPr>
            <a:solidFill>
              <a:schemeClr val="accent5">
                <a:lumMod val="75000"/>
              </a:schemeClr>
            </a:solidFill>
            <a:ln w="9525" cap="flat" cmpd="sng" algn="ctr">
              <a:solidFill>
                <a:schemeClr val="accent4">
                  <a:shade val="95000"/>
                </a:schemeClr>
              </a:solidFill>
              <a:round/>
            </a:ln>
            <a:effectLst>
              <a:outerShdw blurRad="40000" dist="20000" dir="5400000" rotWithShape="0">
                <a:srgbClr val="000000">
                  <a:alpha val="38000"/>
                </a:srgbClr>
              </a:outerShdw>
            </a:effectLst>
          </c:spPr>
          <c:invertIfNegative val="0"/>
          <c:dLbls>
            <c:dLbl>
              <c:idx val="0"/>
              <c:layout>
                <c:manualLayout>
                  <c:x val="2.461841457410120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E3F-4BD0-8544-8666F23CFF5F}"/>
                </c:ext>
              </c:extLst>
            </c:dLbl>
            <c:dLbl>
              <c:idx val="1"/>
              <c:layout>
                <c:manualLayout>
                  <c:x val="-7.385524372230428E-3"/>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E3F-4BD0-8544-8666F23CFF5F}"/>
                </c:ext>
              </c:extLst>
            </c:dLbl>
            <c:dLbl>
              <c:idx val="2"/>
              <c:layout>
                <c:manualLayout>
                  <c:x val="1.4771048744460766E-2"/>
                  <c:y val="-3.938945568308237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E3F-4BD0-8544-8666F23CFF5F}"/>
                </c:ext>
              </c:extLst>
            </c:dLbl>
            <c:dLbl>
              <c:idx val="3"/>
              <c:layout>
                <c:manualLayout>
                  <c:x val="1.2309207287050714E-2"/>
                  <c:y val="-6.15460245048161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E3F-4BD0-8544-8666F23CFF5F}"/>
                </c:ext>
              </c:extLst>
            </c:dLbl>
            <c:dLbl>
              <c:idx val="5"/>
              <c:layout>
                <c:manualLayout>
                  <c:x val="0"/>
                  <c:y val="-4.431313764346765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E3F-4BD0-8544-8666F23CFF5F}"/>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'PROJECT PARAMETERS'!$C$14:$H$14</c:f>
              <c:strCache>
                <c:ptCount val="6"/>
                <c:pt idx="0">
                  <c:v>GENERAL PARTNER</c:v>
                </c:pt>
                <c:pt idx="1">
                  <c:v>BUSINESS</c:v>
                </c:pt>
                <c:pt idx="2">
                  <c:v>DEFENSE LITIGATOR</c:v>
                </c:pt>
                <c:pt idx="3">
                  <c:v>INTELLECTUAL PROP.</c:v>
                </c:pt>
                <c:pt idx="4">
                  <c:v>BANKRUPTCY</c:v>
                </c:pt>
                <c:pt idx="5">
                  <c:v>ADMIN STAFF</c:v>
                </c:pt>
              </c:strCache>
            </c:strRef>
          </c:cat>
          <c:val>
            <c:numRef>
              <c:f>'PROJECT PARAMETERS'!$C$16:$H$16</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6ECC-437E-8AEA-3745CBED7649}"/>
            </c:ext>
          </c:extLst>
        </c:ser>
        <c:dLbls>
          <c:showLegendKey val="0"/>
          <c:showVal val="0"/>
          <c:showCatName val="0"/>
          <c:showSerName val="0"/>
          <c:showPercent val="0"/>
          <c:showBubbleSize val="0"/>
        </c:dLbls>
        <c:gapWidth val="100"/>
        <c:overlap val="-24"/>
        <c:axId val="205949184"/>
        <c:axId val="205963264"/>
      </c:barChart>
      <c:catAx>
        <c:axId val="20594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63264"/>
        <c:crosses val="autoZero"/>
        <c:auto val="1"/>
        <c:lblAlgn val="ctr"/>
        <c:lblOffset val="100"/>
        <c:noMultiLvlLbl val="0"/>
      </c:catAx>
      <c:valAx>
        <c:axId val="20596326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4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r>
              <a:rPr lang="en-US"/>
              <a:t>PLANNED vs. ACTUAL HOURS</a:t>
            </a:r>
          </a:p>
        </c:rich>
      </c:tx>
      <c:overlay val="0"/>
      <c:spPr>
        <a:noFill/>
        <a:ln>
          <a:noFill/>
        </a:ln>
        <a:effectLst/>
      </c:spPr>
      <c:txPr>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endParaRPr lang="en-US"/>
        </a:p>
      </c:txPr>
    </c:title>
    <c:autoTitleDeleted val="0"/>
    <c:plotArea>
      <c:layout/>
      <c:barChart>
        <c:barDir val="col"/>
        <c:grouping val="clustered"/>
        <c:varyColors val="0"/>
        <c:ser>
          <c:idx val="0"/>
          <c:order val="0"/>
          <c:tx>
            <c:strRef>
              <c:f>'PROJECT PARAMETERS'!$B$17</c:f>
              <c:strCache>
                <c:ptCount val="1"/>
                <c:pt idx="0">
                  <c:v>PLANNED HOURS</c:v>
                </c:pt>
              </c:strCache>
            </c:strRef>
          </c:tx>
          <c:spPr>
            <a:solidFill>
              <a:schemeClr val="accent2">
                <a:lumMod val="40000"/>
                <a:lumOff val="60000"/>
              </a:schemeClr>
            </a:solidFill>
            <a:ln>
              <a:noFill/>
            </a:ln>
            <a:effectLst/>
          </c:spPr>
          <c:invertIfNegative val="0"/>
          <c:dLbls>
            <c:dLbl>
              <c:idx val="0"/>
              <c:layout>
                <c:manualLayout>
                  <c:x val="2.457304337142132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39F-4851-A9F6-10ABCC0E3181}"/>
                </c:ext>
              </c:extLst>
            </c:dLbl>
            <c:dLbl>
              <c:idx val="1"/>
              <c:layout>
                <c:manualLayout>
                  <c:x val="0"/>
                  <c:y val="-3.93894556830823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39F-4851-A9F6-10ABCC0E3181}"/>
                </c:ext>
              </c:extLst>
            </c:dLbl>
            <c:dLbl>
              <c:idx val="2"/>
              <c:layout>
                <c:manualLayout>
                  <c:x val="-9.0100118184291873E-17"/>
                  <c:y val="-3.446577372269706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39F-4851-A9F6-10ABCC0E3181}"/>
                </c:ext>
              </c:extLst>
            </c:dLbl>
            <c:dLbl>
              <c:idx val="3"/>
              <c:layout>
                <c:manualLayout>
                  <c:x val="0"/>
                  <c:y val="-3.938945568308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39F-4851-A9F6-10ABCC0E3181}"/>
                </c:ext>
              </c:extLst>
            </c:dLbl>
            <c:dLbl>
              <c:idx val="5"/>
              <c:layout>
                <c:manualLayout>
                  <c:x val="0"/>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39F-4851-A9F6-10ABCC0E3181}"/>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'PROJECT PARAMETERS'!$C$14:$H$14</c:f>
              <c:strCache>
                <c:ptCount val="6"/>
                <c:pt idx="0">
                  <c:v>GENERAL PARTNER</c:v>
                </c:pt>
                <c:pt idx="1">
                  <c:v>BUSINESS</c:v>
                </c:pt>
                <c:pt idx="2">
                  <c:v>DEFENSE LITIGATOR</c:v>
                </c:pt>
                <c:pt idx="3">
                  <c:v>INTELLECTUAL PROP.</c:v>
                </c:pt>
                <c:pt idx="4">
                  <c:v>BANKRUPTCY</c:v>
                </c:pt>
                <c:pt idx="5">
                  <c:v>ADMIN STAFF</c:v>
                </c:pt>
              </c:strCache>
            </c:strRef>
          </c:cat>
          <c:val>
            <c:numRef>
              <c:f>'PROJECT PARAMETERS'!$C$17:$H$17</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0F16-4B3D-BA50-9FA94006C8CD}"/>
            </c:ext>
          </c:extLst>
        </c:ser>
        <c:ser>
          <c:idx val="1"/>
          <c:order val="1"/>
          <c:tx>
            <c:strRef>
              <c:f>'PROJECT PARAMETERS'!$B$18</c:f>
              <c:strCache>
                <c:ptCount val="1"/>
                <c:pt idx="0">
                  <c:v>ACTUAL HOURS</c:v>
                </c:pt>
              </c:strCache>
            </c:strRef>
          </c:tx>
          <c:spPr>
            <a:solidFill>
              <a:schemeClr val="accent5"/>
            </a:solidFill>
            <a:ln>
              <a:noFill/>
            </a:ln>
            <a:effectLst/>
          </c:spPr>
          <c:invertIfNegative val="0"/>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'PROJECT PARAMETERS'!$C$14:$H$14</c:f>
              <c:strCache>
                <c:ptCount val="6"/>
                <c:pt idx="0">
                  <c:v>GENERAL PARTNER</c:v>
                </c:pt>
                <c:pt idx="1">
                  <c:v>BUSINESS</c:v>
                </c:pt>
                <c:pt idx="2">
                  <c:v>DEFENSE LITIGATOR</c:v>
                </c:pt>
                <c:pt idx="3">
                  <c:v>INTELLECTUAL PROP.</c:v>
                </c:pt>
                <c:pt idx="4">
                  <c:v>BANKRUPTCY</c:v>
                </c:pt>
                <c:pt idx="5">
                  <c:v>ADMIN STAFF</c:v>
                </c:pt>
              </c:strCache>
            </c:strRef>
          </c:cat>
          <c:val>
            <c:numRef>
              <c:f>'PROJECT PARAMETERS'!$C$18:$H$18</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0F16-4B3D-BA50-9FA94006C8CD}"/>
            </c:ext>
          </c:extLst>
        </c:ser>
        <c:dLbls>
          <c:showLegendKey val="0"/>
          <c:showVal val="0"/>
          <c:showCatName val="0"/>
          <c:showSerName val="0"/>
          <c:showPercent val="0"/>
          <c:showBubbleSize val="0"/>
        </c:dLbls>
        <c:gapWidth val="199"/>
        <c:axId val="205854208"/>
        <c:axId val="205855744"/>
      </c:barChart>
      <c:catAx>
        <c:axId val="205854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205855744"/>
        <c:crosses val="autoZero"/>
        <c:auto val="1"/>
        <c:lblAlgn val="ctr"/>
        <c:lblOffset val="100"/>
        <c:noMultiLvlLbl val="0"/>
      </c:catAx>
      <c:valAx>
        <c:axId val="205855744"/>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58542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[Projectplan voor advocatenkantoren.xlsx]PROJECT TOTALS!PivotTableTotals</c:name>
    <c:fmtId val="4"/>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'PROJECT TOTALS'!$C$5</c:f>
              <c:strCache>
                <c:ptCount val="1"/>
                <c:pt idx="0">
                  <c:v>ALGEMEEN PARTNER</c:v>
                </c:pt>
              </c:strCache>
            </c:strRef>
          </c:tx>
          <c:spPr>
            <a:solidFill>
              <a:schemeClr val="accent1"/>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TOTALS'!$C$6:$C$11</c:f>
              <c:numCache>
                <c:formatCode>[$€-413]\ #,##0.00</c:formatCode>
                <c:ptCount val="5"/>
                <c:pt idx="0">
                  <c:v>7700</c:v>
                </c:pt>
                <c:pt idx="1">
                  <c:v>13650</c:v>
                </c:pt>
                <c:pt idx="2">
                  <c:v>35000</c:v>
                </c:pt>
                <c:pt idx="3">
                  <c:v>5075</c:v>
                </c:pt>
                <c:pt idx="4">
                  <c:v>17850</c:v>
                </c:pt>
              </c:numCache>
            </c:numRef>
          </c:val>
          <c:extLst>
            <c:ext xmlns:c16="http://schemas.microsoft.com/office/drawing/2014/chart" uri="{C3380CC4-5D6E-409C-BE32-E72D297353CC}">
              <c16:uniqueId val="{00000000-B460-4BAA-B31C-2B1BE94165FF}"/>
            </c:ext>
          </c:extLst>
        </c:ser>
        <c:ser>
          <c:idx val="1"/>
          <c:order val="1"/>
          <c:tx>
            <c:strRef>
              <c:f>'PROJECT TOTALS'!$D$5</c:f>
              <c:strCache>
                <c:ptCount val="1"/>
                <c:pt idx="0">
                  <c:v>GENERAL PARTNER </c:v>
                </c:pt>
              </c:strCache>
            </c:strRef>
          </c:tx>
          <c:spPr>
            <a:solidFill>
              <a:schemeClr val="accent2"/>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TOTALS'!$D$6:$D$11</c:f>
              <c:numCache>
                <c:formatCode>[$€-413]\ #,##0.00</c:formatCode>
                <c:ptCount val="5"/>
                <c:pt idx="0">
                  <c:v>7000</c:v>
                </c:pt>
                <c:pt idx="1">
                  <c:v>14000</c:v>
                </c:pt>
                <c:pt idx="2">
                  <c:v>35000</c:v>
                </c:pt>
                <c:pt idx="3">
                  <c:v>5250</c:v>
                </c:pt>
                <c:pt idx="4">
                  <c:v>17500</c:v>
                </c:pt>
              </c:numCache>
            </c:numRef>
          </c:val>
          <c:extLst>
            <c:ext xmlns:c16="http://schemas.microsoft.com/office/drawing/2014/chart" uri="{C3380CC4-5D6E-409C-BE32-E72D297353CC}">
              <c16:uniqueId val="{00000001-B460-4BAA-B31C-2B1BE94165FF}"/>
            </c:ext>
          </c:extLst>
        </c:ser>
        <c:ser>
          <c:idx val="2"/>
          <c:order val="2"/>
          <c:tx>
            <c:strRef>
              <c:f>'PROJECT TOTALS'!$E$5</c:f>
              <c:strCache>
                <c:ptCount val="1"/>
                <c:pt idx="0">
                  <c:v>ZAKEN</c:v>
                </c:pt>
              </c:strCache>
            </c:strRef>
          </c:tx>
          <c:spPr>
            <a:solidFill>
              <a:schemeClr val="accent3"/>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TOTALS'!$E$6:$E$11</c:f>
              <c:numCache>
                <c:formatCode>[$€-413]\ #,##0.00</c:formatCode>
                <c:ptCount val="5"/>
                <c:pt idx="0">
                  <c:v>22000</c:v>
                </c:pt>
                <c:pt idx="1">
                  <c:v>39000</c:v>
                </c:pt>
                <c:pt idx="2">
                  <c:v>0</c:v>
                </c:pt>
                <c:pt idx="3">
                  <c:v>0</c:v>
                </c:pt>
                <c:pt idx="4">
                  <c:v>6375</c:v>
                </c:pt>
              </c:numCache>
            </c:numRef>
          </c:val>
          <c:extLst>
            <c:ext xmlns:c16="http://schemas.microsoft.com/office/drawing/2014/chart" uri="{C3380CC4-5D6E-409C-BE32-E72D297353CC}">
              <c16:uniqueId val="{00000002-B460-4BAA-B31C-2B1BE94165FF}"/>
            </c:ext>
          </c:extLst>
        </c:ser>
        <c:ser>
          <c:idx val="3"/>
          <c:order val="3"/>
          <c:tx>
            <c:strRef>
              <c:f>'PROJECT TOTALS'!$F$5</c:f>
              <c:strCache>
                <c:ptCount val="1"/>
                <c:pt idx="0">
                  <c:v>BUSINESS </c:v>
                </c:pt>
              </c:strCache>
            </c:strRef>
          </c:tx>
          <c:spPr>
            <a:solidFill>
              <a:schemeClr val="accent4"/>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TOTALS'!$F$6:$F$11</c:f>
              <c:numCache>
                <c:formatCode>[$€-413]\ #,##0.00</c:formatCode>
                <c:ptCount val="5"/>
                <c:pt idx="0">
                  <c:v>20000</c:v>
                </c:pt>
                <c:pt idx="1">
                  <c:v>40000</c:v>
                </c:pt>
                <c:pt idx="2">
                  <c:v>0</c:v>
                </c:pt>
                <c:pt idx="3">
                  <c:v>0</c:v>
                </c:pt>
                <c:pt idx="4">
                  <c:v>6250</c:v>
                </c:pt>
              </c:numCache>
            </c:numRef>
          </c:val>
          <c:extLst>
            <c:ext xmlns:c16="http://schemas.microsoft.com/office/drawing/2014/chart" uri="{C3380CC4-5D6E-409C-BE32-E72D297353CC}">
              <c16:uniqueId val="{00000003-B460-4BAA-B31C-2B1BE94165FF}"/>
            </c:ext>
          </c:extLst>
        </c:ser>
        <c:ser>
          <c:idx val="4"/>
          <c:order val="4"/>
          <c:tx>
            <c:strRef>
              <c:f>'PROJECT TOTALS'!$G$5</c:f>
              <c:strCache>
                <c:ptCount val="1"/>
                <c:pt idx="0">
                  <c:v>VERDEDIGINGSPROCESADVOCAAT</c:v>
                </c:pt>
              </c:strCache>
            </c:strRef>
          </c:tx>
          <c:spPr>
            <a:solidFill>
              <a:schemeClr val="accent5"/>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TOTALS'!$G$6:$G$11</c:f>
              <c:numCache>
                <c:formatCode>[$€-413]\ #,##0.00</c:formatCode>
                <c:ptCount val="5"/>
                <c:pt idx="0">
                  <c:v>0</c:v>
                </c:pt>
                <c:pt idx="1">
                  <c:v>0</c:v>
                </c:pt>
                <c:pt idx="2">
                  <c:v>75000</c:v>
                </c:pt>
                <c:pt idx="3">
                  <c:v>0</c:v>
                </c:pt>
                <c:pt idx="4">
                  <c:v>30600</c:v>
                </c:pt>
              </c:numCache>
            </c:numRef>
          </c:val>
          <c:extLst>
            <c:ext xmlns:c16="http://schemas.microsoft.com/office/drawing/2014/chart" uri="{C3380CC4-5D6E-409C-BE32-E72D297353CC}">
              <c16:uniqueId val="{00000004-B460-4BAA-B31C-2B1BE94165FF}"/>
            </c:ext>
          </c:extLst>
        </c:ser>
        <c:ser>
          <c:idx val="5"/>
          <c:order val="5"/>
          <c:tx>
            <c:strRef>
              <c:f>'PROJECT TOTALS'!$H$5</c:f>
              <c:strCache>
                <c:ptCount val="1"/>
                <c:pt idx="0">
                  <c:v>DEFENSE LITIGATOR </c:v>
                </c:pt>
              </c:strCache>
            </c:strRef>
          </c:tx>
          <c:spPr>
            <a:solidFill>
              <a:schemeClr val="accent6"/>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TOTALS'!$H$6:$H$11</c:f>
              <c:numCache>
                <c:formatCode>[$€-413]\ #,##0.00</c:formatCode>
                <c:ptCount val="5"/>
                <c:pt idx="0">
                  <c:v>0</c:v>
                </c:pt>
                <c:pt idx="1">
                  <c:v>0</c:v>
                </c:pt>
                <c:pt idx="2">
                  <c:v>75000</c:v>
                </c:pt>
                <c:pt idx="3">
                  <c:v>0</c:v>
                </c:pt>
                <c:pt idx="4">
                  <c:v>30000</c:v>
                </c:pt>
              </c:numCache>
            </c:numRef>
          </c:val>
          <c:extLst>
            <c:ext xmlns:c16="http://schemas.microsoft.com/office/drawing/2014/chart" uri="{C3380CC4-5D6E-409C-BE32-E72D297353CC}">
              <c16:uniqueId val="{00000005-B460-4BAA-B31C-2B1BE94165FF}"/>
            </c:ext>
          </c:extLst>
        </c:ser>
        <c:ser>
          <c:idx val="6"/>
          <c:order val="6"/>
          <c:tx>
            <c:strRef>
              <c:f>'PROJECT TOTALS'!$I$5</c:f>
              <c:strCache>
                <c:ptCount val="1"/>
                <c:pt idx="0">
                  <c:v>INTELLECTUEEL EIGENDOM</c:v>
                </c:pt>
              </c:strCache>
            </c:strRef>
          </c:tx>
          <c:spPr>
            <a:solidFill>
              <a:schemeClr val="accent1">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TOTALS'!$I$6:$I$11</c:f>
              <c:numCache>
                <c:formatCode>[$€-413]\ #,##0.00</c:formatCode>
                <c:ptCount val="5"/>
                <c:pt idx="0">
                  <c:v>0</c:v>
                </c:pt>
                <c:pt idx="1">
                  <c:v>10725</c:v>
                </c:pt>
                <c:pt idx="2">
                  <c:v>0</c:v>
                </c:pt>
                <c:pt idx="3">
                  <c:v>23925</c:v>
                </c:pt>
                <c:pt idx="4">
                  <c:v>0</c:v>
                </c:pt>
              </c:numCache>
            </c:numRef>
          </c:val>
          <c:extLst>
            <c:ext xmlns:c16="http://schemas.microsoft.com/office/drawing/2014/chart" uri="{C3380CC4-5D6E-409C-BE32-E72D297353CC}">
              <c16:uniqueId val="{00000006-B460-4BAA-B31C-2B1BE94165FF}"/>
            </c:ext>
          </c:extLst>
        </c:ser>
        <c:ser>
          <c:idx val="7"/>
          <c:order val="7"/>
          <c:tx>
            <c:strRef>
              <c:f>'PROJECT TOTALS'!$J$5</c:f>
              <c:strCache>
                <c:ptCount val="1"/>
                <c:pt idx="0">
                  <c:v>INTELLECTUAL PROPERTY </c:v>
                </c:pt>
              </c:strCache>
            </c:strRef>
          </c:tx>
          <c:spPr>
            <a:solidFill>
              <a:schemeClr val="accent2">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TOTALS'!$J$6:$J$11</c:f>
              <c:numCache>
                <c:formatCode>[$€-413]\ #,##0.00</c:formatCode>
                <c:ptCount val="5"/>
                <c:pt idx="0">
                  <c:v>0</c:v>
                </c:pt>
                <c:pt idx="1">
                  <c:v>11000</c:v>
                </c:pt>
                <c:pt idx="2">
                  <c:v>0</c:v>
                </c:pt>
                <c:pt idx="3">
                  <c:v>24750</c:v>
                </c:pt>
                <c:pt idx="4">
                  <c:v>0</c:v>
                </c:pt>
              </c:numCache>
            </c:numRef>
          </c:val>
          <c:extLst>
            <c:ext xmlns:c16="http://schemas.microsoft.com/office/drawing/2014/chart" uri="{C3380CC4-5D6E-409C-BE32-E72D297353CC}">
              <c16:uniqueId val="{00000007-B460-4BAA-B31C-2B1BE94165FF}"/>
            </c:ext>
          </c:extLst>
        </c:ser>
        <c:ser>
          <c:idx val="8"/>
          <c:order val="8"/>
          <c:tx>
            <c:strRef>
              <c:f>'PROJECT TOTALS'!$K$5</c:f>
              <c:strCache>
                <c:ptCount val="1"/>
                <c:pt idx="0">
                  <c:v>FAILLISSEMENT</c:v>
                </c:pt>
              </c:strCache>
            </c:strRef>
          </c:tx>
          <c:spPr>
            <a:solidFill>
              <a:schemeClr val="accent3">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TOTALS'!$K$6:$K$11</c:f>
              <c:numCache>
                <c:formatCode>[$€-413]\ #,##0.00</c:formatCode>
                <c:ptCount val="5"/>
                <c:pt idx="0">
                  <c:v>0</c:v>
                </c:pt>
                <c:pt idx="1">
                  <c:v>0</c:v>
                </c:pt>
                <c:pt idx="2">
                  <c:v>0</c:v>
                </c:pt>
                <c:pt idx="3">
                  <c:v>0</c:v>
                </c:pt>
                <c:pt idx="4">
                  <c:v>0</c:v>
                </c:pt>
              </c:numCache>
            </c:numRef>
          </c:val>
          <c:extLst>
            <c:ext xmlns:c16="http://schemas.microsoft.com/office/drawing/2014/chart" uri="{C3380CC4-5D6E-409C-BE32-E72D297353CC}">
              <c16:uniqueId val="{00000008-B460-4BAA-B31C-2B1BE94165FF}"/>
            </c:ext>
          </c:extLst>
        </c:ser>
        <c:ser>
          <c:idx val="9"/>
          <c:order val="9"/>
          <c:tx>
            <c:strRef>
              <c:f>'PROJECT TOTALS'!$L$5</c:f>
              <c:strCache>
                <c:ptCount val="1"/>
                <c:pt idx="0">
                  <c:v>BANKRUPTCY </c:v>
                </c:pt>
              </c:strCache>
            </c:strRef>
          </c:tx>
          <c:spPr>
            <a:solidFill>
              <a:schemeClr val="accent4">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TOTALS'!$L$6:$L$11</c:f>
              <c:numCache>
                <c:formatCode>[$€-413]\ #,##0.00</c:formatCode>
                <c:ptCount val="5"/>
                <c:pt idx="0">
                  <c:v>0</c:v>
                </c:pt>
                <c:pt idx="1">
                  <c:v>0</c:v>
                </c:pt>
                <c:pt idx="2">
                  <c:v>0</c:v>
                </c:pt>
                <c:pt idx="3">
                  <c:v>0</c:v>
                </c:pt>
                <c:pt idx="4">
                  <c:v>0</c:v>
                </c:pt>
              </c:numCache>
            </c:numRef>
          </c:val>
          <c:extLst>
            <c:ext xmlns:c16="http://schemas.microsoft.com/office/drawing/2014/chart" uri="{C3380CC4-5D6E-409C-BE32-E72D297353CC}">
              <c16:uniqueId val="{00000009-B460-4BAA-B31C-2B1BE94165FF}"/>
            </c:ext>
          </c:extLst>
        </c:ser>
        <c:ser>
          <c:idx val="10"/>
          <c:order val="10"/>
          <c:tx>
            <c:strRef>
              <c:f>'PROJECT TOTALS'!$M$5</c:f>
              <c:strCache>
                <c:ptCount val="1"/>
                <c:pt idx="0">
                  <c:v>ADMINISTRATIEF PERSONEEL</c:v>
                </c:pt>
              </c:strCache>
            </c:strRef>
          </c:tx>
          <c:spPr>
            <a:solidFill>
              <a:schemeClr val="accent5">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TOTALS'!$M$6:$M$11</c:f>
              <c:numCache>
                <c:formatCode>[$€-413]\ #,##0.00</c:formatCode>
                <c:ptCount val="5"/>
                <c:pt idx="0">
                  <c:v>13750</c:v>
                </c:pt>
                <c:pt idx="1">
                  <c:v>19500</c:v>
                </c:pt>
                <c:pt idx="2">
                  <c:v>18750</c:v>
                </c:pt>
                <c:pt idx="3">
                  <c:v>5437.5</c:v>
                </c:pt>
                <c:pt idx="4">
                  <c:v>9562.5</c:v>
                </c:pt>
              </c:numCache>
            </c:numRef>
          </c:val>
          <c:extLst>
            <c:ext xmlns:c16="http://schemas.microsoft.com/office/drawing/2014/chart" uri="{C3380CC4-5D6E-409C-BE32-E72D297353CC}">
              <c16:uniqueId val="{0000000A-B460-4BAA-B31C-2B1BE94165FF}"/>
            </c:ext>
          </c:extLst>
        </c:ser>
        <c:ser>
          <c:idx val="11"/>
          <c:order val="11"/>
          <c:tx>
            <c:strRef>
              <c:f>'PROJECT TOTALS'!$N$5</c:f>
              <c:strCache>
                <c:ptCount val="1"/>
                <c:pt idx="0">
                  <c:v>ADMIN STAFF </c:v>
                </c:pt>
              </c:strCache>
            </c:strRef>
          </c:tx>
          <c:spPr>
            <a:solidFill>
              <a:schemeClr val="accent6">
                <a:lumMod val="60000"/>
              </a:schemeClr>
            </a:solidFill>
            <a:ln>
              <a:noFill/>
            </a:ln>
            <a:effectLst/>
          </c:spPr>
          <c:invertIfNegative val="0"/>
          <c:cat>
            <c:strRef>
              <c:f>'PROJECT TOTALS'!$B$6:$B$11</c:f>
              <c:strCache>
                <c:ptCount val="5"/>
                <c:pt idx="0">
                  <c:v>Project 1</c:v>
                </c:pt>
                <c:pt idx="1">
                  <c:v>Project 2</c:v>
                </c:pt>
                <c:pt idx="2">
                  <c:v>Project 3</c:v>
                </c:pt>
                <c:pt idx="3">
                  <c:v>Project 4</c:v>
                </c:pt>
                <c:pt idx="4">
                  <c:v>Project 5</c:v>
                </c:pt>
              </c:strCache>
            </c:strRef>
          </c:cat>
          <c:val>
            <c:numRef>
              <c:f>'PROJECT TOTALS'!$N$6:$N$11</c:f>
              <c:numCache>
                <c:formatCode>[$€-413]\ #,##0.00</c:formatCode>
                <c:ptCount val="5"/>
                <c:pt idx="0">
                  <c:v>12500</c:v>
                </c:pt>
                <c:pt idx="1">
                  <c:v>20000</c:v>
                </c:pt>
                <c:pt idx="2">
                  <c:v>18750</c:v>
                </c:pt>
                <c:pt idx="3">
                  <c:v>5625</c:v>
                </c:pt>
                <c:pt idx="4">
                  <c:v>9375</c:v>
                </c:pt>
              </c:numCache>
            </c:numRef>
          </c:val>
          <c:extLst>
            <c:ext xmlns:c16="http://schemas.microsoft.com/office/drawing/2014/chart" uri="{C3380CC4-5D6E-409C-BE32-E72D297353CC}">
              <c16:uniqueId val="{0000000B-B460-4BAA-B31C-2B1BE94165FF}"/>
            </c:ext>
          </c:extLst>
        </c:ser>
        <c:dLbls>
          <c:showLegendKey val="0"/>
          <c:showVal val="0"/>
          <c:showCatName val="0"/>
          <c:showSerName val="0"/>
          <c:showPercent val="0"/>
          <c:showBubbleSize val="0"/>
        </c:dLbls>
        <c:gapWidth val="182"/>
        <c:axId val="833689776"/>
        <c:axId val="833719056"/>
      </c:barChart>
      <c:catAx>
        <c:axId val="83368977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719056"/>
        <c:crosses val="autoZero"/>
        <c:auto val="1"/>
        <c:lblAlgn val="ctr"/>
        <c:lblOffset val="100"/>
        <c:noMultiLvlLbl val="0"/>
      </c:catAx>
      <c:valAx>
        <c:axId val="833719056"/>
        <c:scaling>
          <c:orientation val="minMax"/>
        </c:scaling>
        <c:delete val="0"/>
        <c:axPos val="b"/>
        <c:majorGridlines>
          <c:spPr>
            <a:ln w="9525" cap="flat" cmpd="sng" algn="ctr">
              <a:solidFill>
                <a:schemeClr val="tx1">
                  <a:lumMod val="15000"/>
                  <a:lumOff val="85000"/>
                </a:schemeClr>
              </a:solidFill>
              <a:round/>
            </a:ln>
            <a:effectLst/>
          </c:spPr>
        </c:majorGridlines>
        <c:numFmt formatCode="[$€-413]\ #,##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6897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12</xdr:row>
      <xdr:rowOff>19049</xdr:rowOff>
    </xdr:from>
    <xdr:to>
      <xdr:col>4</xdr:col>
      <xdr:colOff>209550</xdr:colOff>
      <xdr:row>41</xdr:row>
      <xdr:rowOff>95250</xdr:rowOff>
    </xdr:to>
    <xdr:graphicFrame macro="">
      <xdr:nvGraphicFramePr>
        <xdr:cNvPr id="7" name="Chart 6" descr="Column chart showing planned versus actual cost">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640293</xdr:colOff>
      <xdr:row>11</xdr:row>
      <xdr:rowOff>169334</xdr:rowOff>
    </xdr:from>
    <xdr:to>
      <xdr:col>7</xdr:col>
      <xdr:colOff>32598</xdr:colOff>
      <xdr:row>41</xdr:row>
      <xdr:rowOff>67735</xdr:rowOff>
    </xdr:to>
    <xdr:graphicFrame macro="">
      <xdr:nvGraphicFramePr>
        <xdr:cNvPr id="8" name="Chart 7" descr="Column chart showing planned versus actual hours">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375921</xdr:colOff>
      <xdr:row>3</xdr:row>
      <xdr:rowOff>38100</xdr:rowOff>
    </xdr:from>
    <xdr:to>
      <xdr:col>18</xdr:col>
      <xdr:colOff>292101</xdr:colOff>
      <xdr:row>18</xdr:row>
      <xdr:rowOff>121920</xdr:rowOff>
    </xdr:to>
    <xdr:sp macro="" textlink="">
      <xdr:nvSpPr>
        <xdr:cNvPr id="2" name="Rectangle: Rounded Corners 1">
          <a:extLst>
            <a:ext uri="{FF2B5EF4-FFF2-40B4-BE49-F238E27FC236}">
              <a16:creationId xmlns:a16="http://schemas.microsoft.com/office/drawing/2014/main" id="{B014C0D9-4631-40B5-8995-67D41D47BD77}"/>
            </a:ext>
          </a:extLst>
        </xdr:cNvPr>
        <xdr:cNvSpPr/>
      </xdr:nvSpPr>
      <xdr:spPr>
        <a:xfrm>
          <a:off x="13253721" y="935567"/>
          <a:ext cx="5554980" cy="3089486"/>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b="0" i="0">
              <a:solidFill>
                <a:schemeClr val="lt1"/>
              </a:solidFill>
              <a:effectLst/>
              <a:latin typeface="+mn-lt"/>
              <a:ea typeface="+mn-ea"/>
              <a:cs typeface="+mn-cs"/>
            </a:rPr>
            <a:t>OVER DIT SJABLOON Gebruik </a:t>
          </a:r>
          <a:r>
            <a:rPr lang="en-US" sz="1100" b="0" i="0" u="none" strike="noStrike">
              <a:solidFill>
                <a:schemeClr val="lt1"/>
              </a:solidFill>
              <a:effectLst/>
              <a:latin typeface="+mn-lt"/>
              <a:ea typeface="+mn-ea"/>
              <a:cs typeface="+mn-cs"/>
            </a:rPr>
            <a:t> </a:t>
          </a:r>
        </a:p>
        <a:p>
          <a:pPr algn="l"/>
          <a:r>
            <a:rPr lang="es-MX" sz="1100" b="0" i="0">
              <a:solidFill>
                <a:schemeClr val="lt1"/>
              </a:solidFill>
              <a:effectLst/>
              <a:latin typeface="+mn-lt"/>
              <a:ea typeface="+mn-ea"/>
              <a:cs typeface="+mn-cs"/>
            </a:rPr>
            <a:t>dit werkboek om projectparameters, projectdetails en projecttotalen bij te houden tijdens projectplanning voor advocatenkantoren. Vul de Bedrijfsnaam in het werkblad Projectparameters in en het wordt automatisch bijgewerkt in andere werkbladen. Voer informatie in in het werkblad Projectparameters om kolomdiagrammen bij te werken, en in het werkblad Projectdetails. Draaitabel in het werkblad Projecttotalen wordt automatisch bijgewerkt </a:t>
          </a:r>
        </a:p>
        <a:p>
          <a:pPr algn="l"/>
          <a:r>
            <a:rPr lang="es-MX" sz="1100" b="0" i="0">
              <a:solidFill>
                <a:schemeClr val="lt1"/>
              </a:solidFill>
              <a:effectLst/>
              <a:latin typeface="+mn-lt"/>
              <a:ea typeface="+mn-ea"/>
              <a:cs typeface="+mn-cs"/>
            </a:rPr>
            <a:t>Opmerking: </a:t>
          </a:r>
        </a:p>
        <a:p>
          <a:pPr algn="l"/>
          <a:r>
            <a:rPr lang="es-MX" sz="1100" b="0" i="0">
              <a:solidFill>
                <a:schemeClr val="lt1"/>
              </a:solidFill>
              <a:effectLst/>
              <a:latin typeface="+mn-lt"/>
              <a:ea typeface="+mn-ea"/>
              <a:cs typeface="+mn-cs"/>
            </a:rPr>
            <a:t>Aanvullende instructies zijn in kolom A van elk werkblad verstrekt. Deze tekst is opzettelijk verborgen. Om tekst te verwijderen, selecteer kolom A en selecteer vervolgens VERWIJDEREN. Om tekst te ontmaskeren, selecteer je kolom A en verander je vervolgens de lettertypekleur. Om meer te leren over tabellen in werkbladen, druk je op SHIFT en vervolgens F10 binnen een tabel, selecteer je de optie TABEL en selecteer je vervolgens ALTERNATIEVE TEKST. Voor draaitabel in het werkblad Project Totals, druk op SHIFT en vervolgens F10 binnen de tabel, selecteer PIVOTTABLE OPTIONS en selecteer vervolgens het tabblad ALT TEXT.</a:t>
          </a:r>
          <a:endParaRPr lang="en-US" sz="1100" b="1" i="0" u="none" strike="noStrike">
            <a:solidFill>
              <a:schemeClr val="lt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121920</xdr:colOff>
      <xdr:row>2</xdr:row>
      <xdr:rowOff>274320</xdr:rowOff>
    </xdr:from>
    <xdr:to>
      <xdr:col>31</xdr:col>
      <xdr:colOff>259080</xdr:colOff>
      <xdr:row>13</xdr:row>
      <xdr:rowOff>7620</xdr:rowOff>
    </xdr:to>
    <xdr:sp macro="" textlink="">
      <xdr:nvSpPr>
        <xdr:cNvPr id="2" name="Arrow: Left 1">
          <a:extLst>
            <a:ext uri="{FF2B5EF4-FFF2-40B4-BE49-F238E27FC236}">
              <a16:creationId xmlns:a16="http://schemas.microsoft.com/office/drawing/2014/main" id="{592A1D3D-A9DC-4B04-B3D1-F5EF1AD39F3D}"/>
            </a:ext>
          </a:extLst>
        </xdr:cNvPr>
        <xdr:cNvSpPr/>
      </xdr:nvSpPr>
      <xdr:spPr>
        <a:xfrm>
          <a:off x="13586460" y="982980"/>
          <a:ext cx="4693920" cy="394716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p>
        <a:p>
          <a:pPr rtl="0"/>
          <a:r>
            <a:rPr lang="nl-NL" sz="1100" b="0">
              <a:solidFill>
                <a:schemeClr val="lt1"/>
              </a:solidFill>
              <a:effectLst/>
              <a:latin typeface="+mn-lt"/>
              <a:ea typeface="+mn-ea"/>
              <a:cs typeface="+mn-cs"/>
            </a:rPr>
            <a:t>Om een rij toe te voegen, selecteer je de cel rechtsonder in de hoofdtekst van de tabel (niet de totaalrij) en druk je op Tab, of druk je op SHIFT en vervolgens F10 binnen de tabel waar je de rij wilt invoegen en selecteer je Insert | Tafelrijen boven/onder.</a:t>
          </a:r>
        </a:p>
        <a:p>
          <a:r>
            <a:rPr lang="es-MX" sz="1100" b="0" i="0">
              <a:solidFill>
                <a:schemeClr val="lt1"/>
              </a:solidFill>
              <a:effectLst/>
              <a:latin typeface="+mn-lt"/>
              <a:ea typeface="+mn-ea"/>
              <a:cs typeface="+mn-cs"/>
            </a:rPr>
            <a:t>Zorg ervoor dat alle ongebruikte rijen zijn verwijderd, want de PROJECT TOTALS-draaitabel zal alle tabellen gebruiken en anders foutieve resultaten geven.</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167640</xdr:colOff>
      <xdr:row>2</xdr:row>
      <xdr:rowOff>129540</xdr:rowOff>
    </xdr:from>
    <xdr:to>
      <xdr:col>22</xdr:col>
      <xdr:colOff>579120</xdr:colOff>
      <xdr:row>9</xdr:row>
      <xdr:rowOff>175260</xdr:rowOff>
    </xdr:to>
    <xdr:sp macro="" textlink="">
      <xdr:nvSpPr>
        <xdr:cNvPr id="3" name="Arrow: Left 2">
          <a:extLst>
            <a:ext uri="{FF2B5EF4-FFF2-40B4-BE49-F238E27FC236}">
              <a16:creationId xmlns:a16="http://schemas.microsoft.com/office/drawing/2014/main" id="{BF370E50-7041-BF85-ED11-D57FD57231CC}"/>
            </a:ext>
          </a:extLst>
        </xdr:cNvPr>
        <xdr:cNvSpPr/>
      </xdr:nvSpPr>
      <xdr:spPr>
        <a:xfrm>
          <a:off x="13792200" y="838200"/>
          <a:ext cx="4968240" cy="304038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endParaRPr lang="en-US" b="1">
            <a:effectLst/>
          </a:endParaRPr>
        </a:p>
        <a:p>
          <a:r>
            <a:rPr lang="es-MX" sz="1100" b="0" i="0">
              <a:solidFill>
                <a:schemeClr val="lt1"/>
              </a:solidFill>
              <a:effectLst/>
              <a:latin typeface="+mn-lt"/>
              <a:ea typeface="+mn-ea"/>
              <a:cs typeface="+mn-cs"/>
            </a:rPr>
            <a:t>Deze draaitabel ververst niet automatisch. Om deze te verversen, selecteer je deze (elke cel binnen de draaitabel) in de DRAAITABEL TOOLS | ANALYZE, linttab druk op Verversen. Of druk op SHIFT en dan F10 in de draaitabel en selecteer Verversen.</a:t>
          </a:r>
        </a:p>
        <a:p>
          <a:pPr algn="l"/>
          <a:r>
            <a:rPr lang="es-MX" sz="1100" b="0" i="0">
              <a:solidFill>
                <a:schemeClr val="lt1"/>
              </a:solidFill>
              <a:effectLst/>
              <a:latin typeface="+mn-lt"/>
              <a:ea typeface="+mn-ea"/>
              <a:cs typeface="+mn-cs"/>
            </a:rPr>
            <a:t>Om deze infotip te verwijderen, selecteer je een willekeurige rand en druk je op Verwijderen.</a:t>
          </a:r>
          <a:endParaRPr lang="en-US" sz="1100"/>
        </a:p>
      </xdr:txBody>
    </xdr:sp>
    <xdr:clientData/>
  </xdr:twoCellAnchor>
  <xdr:twoCellAnchor>
    <xdr:from>
      <xdr:col>0</xdr:col>
      <xdr:colOff>114300</xdr:colOff>
      <xdr:row>11</xdr:row>
      <xdr:rowOff>99060</xdr:rowOff>
    </xdr:from>
    <xdr:to>
      <xdr:col>14</xdr:col>
      <xdr:colOff>83820</xdr:colOff>
      <xdr:row>35</xdr:row>
      <xdr:rowOff>83820</xdr:rowOff>
    </xdr:to>
    <xdr:graphicFrame macro="">
      <xdr:nvGraphicFramePr>
        <xdr:cNvPr id="5" name="Chart 4">
          <a:extLst>
            <a:ext uri="{FF2B5EF4-FFF2-40B4-BE49-F238E27FC236}">
              <a16:creationId xmlns:a16="http://schemas.microsoft.com/office/drawing/2014/main" id="{FDC9B289-EAC5-7290-1DE7-C580715ECC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6025.461145254631" createdVersion="5" refreshedVersion="8" minRefreshableVersion="3" recordCount="5" xr:uid="{00000000-000A-0000-FFFF-FFFF00000000}">
  <cacheSource type="worksheet">
    <worksheetSource name="Details"/>
  </cacheSource>
  <cacheFields count="22">
    <cacheField name="PROJECT NAME" numFmtId="0">
      <sharedItems count="27">
        <s v="Project 1"/>
        <s v="Project 2"/>
        <s v="Project 3"/>
        <s v="Project 4"/>
        <s v="Project 5"/>
        <s v="A. Datum Corporation" u="1"/>
        <s v="School of Fine Art" u="1"/>
        <s v="Blue Yonder Airlines" u="1"/>
        <s v="City Power &amp; Light" u="1"/>
        <s v="Lucerne Publishing" u="1"/>
        <s v="Fourth Coffee" u="1"/>
        <s v="Contoso, Ltd." u="1"/>
        <s v="Contoso Pharmaceuticals" u="1"/>
        <s v="Coho Vineyard" u="1"/>
        <s v="Humongous Insurance" u="1"/>
        <s v="Adventure Works" u="1"/>
        <s v="Northwind Traders" u="1"/>
        <s v="Consolidated Messenger" u="1"/>
        <s v="Coho Vineyard &amp; Winery" u="1"/>
        <s v="Fabrikam, Inc." u="1"/>
        <s v="Margie's Travel" u="1"/>
        <s v="Proseware, Inc." u="1"/>
        <s v="Baldwin Museum of Science" u="1"/>
        <s v="Alpine Ski House" u="1"/>
        <s v="Graphic Design Institute" u="1"/>
        <s v="Litware, Inc." u="1"/>
        <s v="Coho Winery" u="1"/>
      </sharedItems>
    </cacheField>
    <cacheField name="PROJECT TYPE" numFmtId="0">
      <sharedItems/>
    </cacheField>
    <cacheField name="ESTIMATED START" numFmtId="14">
      <sharedItems containsSemiMixedTypes="0" containsNonDate="0" containsDate="1" containsString="0" minDate="2026-01-03T00:00:00" maxDate="2026-08-12T00:00:00"/>
    </cacheField>
    <cacheField name="ESTIMATED FINISH" numFmtId="14">
      <sharedItems containsSemiMixedTypes="0" containsNonDate="0" containsDate="1" containsString="0" minDate="2026-03-04T00:00:00" maxDate="2026-09-11T00:00:00"/>
    </cacheField>
    <cacheField name="ACTUAL START" numFmtId="14">
      <sharedItems containsSemiMixedTypes="0" containsNonDate="0" containsDate="1" containsString="0" minDate="2026-01-13T00:00:00" maxDate="2026-08-22T00:00:00"/>
    </cacheField>
    <cacheField name="ACTUAL FINISH" numFmtId="14">
      <sharedItems containsSemiMixedTypes="0" containsNonDate="0" containsDate="1" containsString="0" minDate="2026-03-09T00:00:00" maxDate="2026-09-20T00:00:00"/>
    </cacheField>
    <cacheField name="ESTIMATED WORK" numFmtId="0">
      <sharedItems containsSemiMixedTypes="0" containsString="0" containsNumber="1" containsInteger="1" minValue="150" maxValue="500"/>
    </cacheField>
    <cacheField name="ACTUAL WORK" numFmtId="0">
      <sharedItems containsSemiMixedTypes="0" containsString="0" containsNumber="1" containsInteger="1" minValue="145" maxValue="500"/>
    </cacheField>
    <cacheField name="ESTIMATED DURATION" numFmtId="0">
      <sharedItems containsSemiMixedTypes="0" containsString="0" containsNumber="1" containsInteger="1" minValue="0" maxValue="71"/>
    </cacheField>
    <cacheField name="ACTUAL DURATION" numFmtId="0">
      <sharedItems containsSemiMixedTypes="0" containsString="0" containsNumber="1" containsInteger="1" minValue="0" maxValue="71"/>
    </cacheField>
    <cacheField name="GENERAL PARTNER" numFmtId="164">
      <sharedItems containsSemiMixedTypes="0" containsString="0" containsNumber="1" containsInteger="1" minValue="5250" maxValue="35000"/>
    </cacheField>
    <cacheField name="BUSINESS LAWYER" numFmtId="164">
      <sharedItems containsSemiMixedTypes="0" containsString="0" containsNumber="1" containsInteger="1" minValue="0" maxValue="40000"/>
    </cacheField>
    <cacheField name="DEFENSE LITIGATOR" numFmtId="164">
      <sharedItems containsSemiMixedTypes="0" containsString="0" containsNumber="1" containsInteger="1" minValue="0" maxValue="75000"/>
    </cacheField>
    <cacheField name="INTELLECTUAL PROPERTY LAWYER" numFmtId="164">
      <sharedItems containsSemiMixedTypes="0" containsString="0" containsNumber="1" containsInteger="1" minValue="0" maxValue="24750"/>
    </cacheField>
    <cacheField name="BANKRUPTCY LAWYER" numFmtId="164">
      <sharedItems containsSemiMixedTypes="0" containsString="0" containsNumber="1" containsInteger="1" minValue="0" maxValue="0"/>
    </cacheField>
    <cacheField name="ADMIN STAFF" numFmtId="164">
      <sharedItems containsSemiMixedTypes="0" containsString="0" containsNumber="1" containsInteger="1" minValue="5625" maxValue="20000"/>
    </cacheField>
    <cacheField name="GENERAL PARTNER 2" numFmtId="164">
      <sharedItems containsSemiMixedTypes="0" containsString="0" containsNumber="1" containsInteger="1" minValue="5075" maxValue="35000"/>
    </cacheField>
    <cacheField name="BUSINESS LAWYER 2" numFmtId="164">
      <sharedItems containsSemiMixedTypes="0" containsString="0" containsNumber="1" containsInteger="1" minValue="0" maxValue="39000"/>
    </cacheField>
    <cacheField name="DEFENSE LITIGATOR 2" numFmtId="164">
      <sharedItems containsSemiMixedTypes="0" containsString="0" containsNumber="1" containsInteger="1" minValue="0" maxValue="75000"/>
    </cacheField>
    <cacheField name="INTELLECTUAL PROPERTY LAWYER 2" numFmtId="164">
      <sharedItems containsSemiMixedTypes="0" containsString="0" containsNumber="1" containsInteger="1" minValue="0" maxValue="23925"/>
    </cacheField>
    <cacheField name="BANKRUPTCY LAWYER 2" numFmtId="164">
      <sharedItems containsSemiMixedTypes="0" containsString="0" containsNumber="1" containsInteger="1" minValue="0" maxValue="0"/>
    </cacheField>
    <cacheField name="ADMIN STAFF 2" numFmtId="164">
      <sharedItems containsSemiMixedTypes="0" containsString="0" containsNumber="1" minValue="5437.5" maxValue="195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s v="Business Incorporation"/>
    <d v="2026-01-03T00:00:00"/>
    <d v="2026-03-04T00:00:00"/>
    <d v="2026-01-13T00:00:00"/>
    <d v="2026-03-09T00:00:00"/>
    <n v="200"/>
    <n v="220"/>
    <n v="61"/>
    <n v="56"/>
    <n v="7000"/>
    <n v="20000"/>
    <n v="0"/>
    <n v="0"/>
    <n v="0"/>
    <n v="12500"/>
    <n v="7700"/>
    <n v="22000"/>
    <n v="0"/>
    <n v="0"/>
    <n v="0"/>
    <n v="13750"/>
  </r>
  <r>
    <x v="1"/>
    <s v="Business Acquisition"/>
    <d v="2026-02-02T00:00:00"/>
    <d v="2026-04-13T00:00:00"/>
    <d v="2026-02-12T00:00:00"/>
    <d v="2026-04-23T00:00:00"/>
    <n v="400"/>
    <n v="390"/>
    <n v="71"/>
    <n v="71"/>
    <n v="14000"/>
    <n v="40000"/>
    <n v="0"/>
    <n v="11000"/>
    <n v="0"/>
    <n v="20000"/>
    <n v="13650"/>
    <n v="39000"/>
    <n v="0"/>
    <n v="10725"/>
    <n v="0"/>
    <n v="19500"/>
  </r>
  <r>
    <x v="2"/>
    <s v="Product Liability Defense"/>
    <d v="2026-06-02T00:00:00"/>
    <d v="2026-06-02T00:00:00"/>
    <d v="2026-06-02T00:00:00"/>
    <d v="2026-06-22T00:00:00"/>
    <n v="500"/>
    <n v="500"/>
    <n v="0"/>
    <n v="20"/>
    <n v="35000"/>
    <n v="0"/>
    <n v="75000"/>
    <n v="0"/>
    <n v="0"/>
    <n v="18750"/>
    <n v="35000"/>
    <n v="0"/>
    <n v="75000"/>
    <n v="0"/>
    <n v="0"/>
    <n v="18750"/>
  </r>
  <r>
    <x v="3"/>
    <s v="Patent Application"/>
    <d v="2026-07-22T00:00:00"/>
    <d v="2026-08-21T00:00:00"/>
    <d v="2026-08-21T00:00:00"/>
    <d v="2026-08-21T00:00:00"/>
    <n v="150"/>
    <n v="145"/>
    <n v="29"/>
    <n v="0"/>
    <n v="5250"/>
    <n v="0"/>
    <n v="0"/>
    <n v="24750"/>
    <n v="0"/>
    <n v="5625"/>
    <n v="5075"/>
    <n v="0"/>
    <n v="0"/>
    <n v="23925"/>
    <n v="0"/>
    <n v="5437.5"/>
  </r>
  <r>
    <x v="4"/>
    <s v="Employee Lawsuit"/>
    <d v="2026-08-11T00:00:00"/>
    <d v="2026-09-10T00:00:00"/>
    <d v="2026-08-21T00:00:00"/>
    <d v="2026-09-19T00:00:00"/>
    <n v="250"/>
    <n v="255"/>
    <n v="29"/>
    <n v="28"/>
    <n v="17500"/>
    <n v="6250"/>
    <n v="30000"/>
    <n v="0"/>
    <n v="0"/>
    <n v="9375"/>
    <n v="17850"/>
    <n v="6375"/>
    <n v="30600"/>
    <n v="0"/>
    <n v="0"/>
    <n v="956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Totals" cacheId="0" applyNumberFormats="0" applyBorderFormats="0" applyFontFormats="0" applyPatternFormats="0" applyAlignmentFormats="0" applyWidthHeightFormats="1" dataCaption="Values" grandTotalCaption="Groot totaal" updatedVersion="8" minRefreshableVersion="3" useAutoFormatting="1" itemPrintTitles="1" createdVersion="5" indent="0" compact="0" compactData="0" multipleFieldFilters="0" chartFormat="6">
  <location ref="B5:N11" firstHeaderRow="0" firstDataRow="1" firstDataCol="1"/>
  <pivotFields count="22">
    <pivotField name="PROJECTNAAM" axis="axisRow" compact="0" outline="0" showAll="0">
      <items count="28">
        <item m="1" x="5"/>
        <item m="1" x="15"/>
        <item m="1" x="23"/>
        <item m="1" x="22"/>
        <item m="1" x="7"/>
        <item m="1" x="8"/>
        <item m="1" x="13"/>
        <item m="1" x="18"/>
        <item m="1" x="26"/>
        <item m="1" x="17"/>
        <item m="1" x="12"/>
        <item m="1" x="11"/>
        <item m="1" x="19"/>
        <item m="1" x="10"/>
        <item m="1" x="24"/>
        <item m="1" x="14"/>
        <item m="1" x="25"/>
        <item m="1" x="9"/>
        <item m="1" x="20"/>
        <item m="1" x="16"/>
        <item m="1" x="21"/>
        <item m="1" x="6"/>
        <item x="0"/>
        <item x="1"/>
        <item x="2"/>
        <item x="3"/>
        <item x="4"/>
        <item t="default"/>
      </items>
    </pivotField>
    <pivotField compact="0" outline="0" showAll="0"/>
    <pivotField compact="0" numFmtId="14" outline="0" showAll="0"/>
    <pivotField compact="0" numFmtId="14" outline="0" showAll="0"/>
    <pivotField compact="0" outline="0" showAll="0"/>
    <pivotField compact="0" outline="0" showAll="0"/>
    <pivotField compact="0" outline="0" showAll="0"/>
    <pivotField compact="0" outline="0" showAll="0"/>
    <pivotField compact="0" outline="0" showAll="0"/>
    <pivotField compact="0" outline="0" showAl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s>
  <rowFields count="1">
    <field x="0"/>
  </rowFields>
  <rowItems count="6">
    <i>
      <x v="22"/>
    </i>
    <i>
      <x v="23"/>
    </i>
    <i>
      <x v="24"/>
    </i>
    <i>
      <x v="25"/>
    </i>
    <i>
      <x v="26"/>
    </i>
    <i t="grand">
      <x/>
    </i>
  </rowItems>
  <colFields count="1">
    <field x="-2"/>
  </colFields>
  <colItems count="12">
    <i>
      <x/>
    </i>
    <i i="1">
      <x v="1"/>
    </i>
    <i i="2">
      <x v="2"/>
    </i>
    <i i="3">
      <x v="3"/>
    </i>
    <i i="4">
      <x v="4"/>
    </i>
    <i i="5">
      <x v="5"/>
    </i>
    <i i="6">
      <x v="6"/>
    </i>
    <i i="7">
      <x v="7"/>
    </i>
    <i i="8">
      <x v="8"/>
    </i>
    <i i="9">
      <x v="9"/>
    </i>
    <i i="10">
      <x v="10"/>
    </i>
    <i i="11">
      <x v="11"/>
    </i>
  </colItems>
  <dataFields count="12">
    <dataField name="ALGEMEEN PARTNER" fld="16" baseField="0" baseItem="3" numFmtId="165"/>
    <dataField name="GENERAL PARTNER " fld="10" baseField="0" baseItem="10" numFmtId="165"/>
    <dataField name="ZAKEN" fld="17" baseField="0" baseItem="10" numFmtId="165"/>
    <dataField name="BUSINESS " fld="11" baseField="0" baseItem="10" numFmtId="165"/>
    <dataField name="VERDEDIGINGSPROCESADVOCAAT" fld="18" baseField="0" baseItem="3" numFmtId="165"/>
    <dataField name="DEFENSE LITIGATOR " fld="12" baseField="0" baseItem="10" numFmtId="165"/>
    <dataField name="INTELLECTUEEL EIGENDOM" fld="19" baseField="0" baseItem="9" numFmtId="165"/>
    <dataField name="INTELLECTUAL PROPERTY " fld="13" baseField="0" baseItem="10" numFmtId="165"/>
    <dataField name="FAILLISSEMENT" fld="20" baseField="0" baseItem="10" numFmtId="165"/>
    <dataField name="BANKRUPTCY " fld="14" baseField="0" baseItem="10" numFmtId="165"/>
    <dataField name="ADMINISTRATIEF PERSONEEL" fld="21" baseField="0" baseItem="10" numFmtId="165"/>
    <dataField name="ADMIN STAFF " fld="15" baseField="0" baseItem="10" numFmtId="165"/>
  </dataFields>
  <formats count="15">
    <format dxfId="18">
      <pivotArea outline="0" fieldPosition="0">
        <references count="1">
          <reference field="4294967294" count="1">
            <x v="1"/>
          </reference>
        </references>
      </pivotArea>
    </format>
    <format dxfId="17">
      <pivotArea outline="0" fieldPosition="0">
        <references count="1">
          <reference field="4294967294" count="1">
            <x v="3"/>
          </reference>
        </references>
      </pivotArea>
    </format>
    <format dxfId="16">
      <pivotArea outline="0" fieldPosition="0">
        <references count="1">
          <reference field="4294967294" count="1">
            <x v="5"/>
          </reference>
        </references>
      </pivotArea>
    </format>
    <format dxfId="15">
      <pivotArea outline="0" fieldPosition="0">
        <references count="1">
          <reference field="4294967294" count="1">
            <x v="7"/>
          </reference>
        </references>
      </pivotArea>
    </format>
    <format dxfId="14">
      <pivotArea outline="0" fieldPosition="0">
        <references count="1">
          <reference field="4294967294" count="1">
            <x v="9"/>
          </reference>
        </references>
      </pivotArea>
    </format>
    <format dxfId="13">
      <pivotArea dataOnly="0" labelOnly="1" outline="0" fieldPosition="0">
        <references count="1">
          <reference field="4294967294" count="6">
            <x v="1"/>
            <x v="3"/>
            <x v="5"/>
            <x v="7"/>
            <x v="9"/>
            <x v="11"/>
          </reference>
        </references>
      </pivotArea>
    </format>
    <format dxfId="12">
      <pivotArea outline="0" fieldPosition="0">
        <references count="1">
          <reference field="4294967294" count="1">
            <x v="0"/>
          </reference>
        </references>
      </pivotArea>
    </format>
    <format dxfId="11">
      <pivotArea outline="0" fieldPosition="0">
        <references count="1">
          <reference field="4294967294" count="1">
            <x v="2"/>
          </reference>
        </references>
      </pivotArea>
    </format>
    <format dxfId="10">
      <pivotArea outline="0" fieldPosition="0">
        <references count="1">
          <reference field="4294967294" count="1">
            <x v="4"/>
          </reference>
        </references>
      </pivotArea>
    </format>
    <format dxfId="9">
      <pivotArea outline="0" fieldPosition="0">
        <references count="1">
          <reference field="4294967294" count="1">
            <x v="8"/>
          </reference>
        </references>
      </pivotArea>
    </format>
    <format dxfId="8">
      <pivotArea outline="0" fieldPosition="0">
        <references count="1">
          <reference field="4294967294" count="1">
            <x v="10"/>
          </reference>
        </references>
      </pivotArea>
    </format>
    <format dxfId="7">
      <pivotArea outline="0" fieldPosition="0">
        <references count="1">
          <reference field="4294967294" count="1">
            <x v="6"/>
          </reference>
        </references>
      </pivotArea>
    </format>
    <format dxfId="6">
      <pivotArea dataOnly="0" labelOnly="1" outline="0" fieldPosition="0">
        <references count="1">
          <reference field="4294967294" count="6">
            <x v="0"/>
            <x v="2"/>
            <x v="4"/>
            <x v="6"/>
            <x v="8"/>
            <x v="10"/>
          </reference>
        </references>
      </pivotArea>
    </format>
    <format dxfId="5">
      <pivotArea field="0" type="button" dataOnly="0" labelOnly="1" outline="0" axis="axisRow" fieldPosition="0"/>
    </format>
    <format dxfId="4">
      <pivotArea outline="0" collapsedLevelsAreSubtotals="1" fieldPosition="0"/>
    </format>
  </formats>
  <chartFormats count="12">
    <chartFormat chart="4" format="0" series="1">
      <pivotArea type="data" outline="0" fieldPosition="0">
        <references count="1">
          <reference field="4294967294" count="1" selected="0">
            <x v="1"/>
          </reference>
        </references>
      </pivotArea>
    </chartFormat>
    <chartFormat chart="4" format="1" series="1">
      <pivotArea type="data" outline="0" fieldPosition="0">
        <references count="1">
          <reference field="4294967294" count="1" selected="0">
            <x v="3"/>
          </reference>
        </references>
      </pivotArea>
    </chartFormat>
    <chartFormat chart="4" format="2" series="1">
      <pivotArea type="data" outline="0" fieldPosition="0">
        <references count="1">
          <reference field="4294967294" count="1" selected="0">
            <x v="5"/>
          </reference>
        </references>
      </pivotArea>
    </chartFormat>
    <chartFormat chart="4" format="3" series="1">
      <pivotArea type="data" outline="0" fieldPosition="0">
        <references count="1">
          <reference field="4294967294" count="1" selected="0">
            <x v="7"/>
          </reference>
        </references>
      </pivotArea>
    </chartFormat>
    <chartFormat chart="4" format="4" series="1">
      <pivotArea type="data" outline="0" fieldPosition="0">
        <references count="1">
          <reference field="4294967294" count="1" selected="0">
            <x v="9"/>
          </reference>
        </references>
      </pivotArea>
    </chartFormat>
    <chartFormat chart="4" format="5" series="1">
      <pivotArea type="data" outline="0" fieldPosition="0">
        <references count="1">
          <reference field="4294967294" count="1" selected="0">
            <x v="11"/>
          </reference>
        </references>
      </pivotArea>
    </chartFormat>
    <chartFormat chart="4" format="6" series="1">
      <pivotArea type="data" outline="0" fieldPosition="0">
        <references count="1">
          <reference field="4294967294" count="1" selected="0">
            <x v="0"/>
          </reference>
        </references>
      </pivotArea>
    </chartFormat>
    <chartFormat chart="4" format="7" series="1">
      <pivotArea type="data" outline="0" fieldPosition="0">
        <references count="1">
          <reference field="4294967294" count="1" selected="0">
            <x v="2"/>
          </reference>
        </references>
      </pivotArea>
    </chartFormat>
    <chartFormat chart="4" format="8" series="1">
      <pivotArea type="data" outline="0" fieldPosition="0">
        <references count="1">
          <reference field="4294967294" count="1" selected="0">
            <x v="4"/>
          </reference>
        </references>
      </pivotArea>
    </chartFormat>
    <chartFormat chart="4" format="9" series="1">
      <pivotArea type="data" outline="0" fieldPosition="0">
        <references count="1">
          <reference field="4294967294" count="1" selected="0">
            <x v="8"/>
          </reference>
        </references>
      </pivotArea>
    </chartFormat>
    <chartFormat chart="4" format="10" series="1">
      <pivotArea type="data" outline="0" fieldPosition="0">
        <references count="1">
          <reference field="4294967294" count="1" selected="0">
            <x v="6"/>
          </reference>
        </references>
      </pivotArea>
    </chartFormat>
    <chartFormat chart="4" format="11" series="1">
      <pivotArea type="data" outline="0" fieldPosition="0">
        <references count="1">
          <reference field="4294967294" count="1" selected="0">
            <x v="10"/>
          </reference>
        </references>
      </pivotArea>
    </chartFormat>
  </chartFormats>
  <pivotTableStyleInfo name="PivotStyleMedium14" showRowHeaders="1" showColHeaders="1" showRowStripes="1" showColStripes="0" showLastColumn="1"/>
  <extLst>
    <ext xmlns:x14="http://schemas.microsoft.com/office/spreadsheetml/2009/9/main" uri="{962EF5D1-5CA2-4c93-8EF4-DBF5C05439D2}">
      <x14:pivotTableDefinition xmlns:xm="http://schemas.microsoft.com/office/excel/2006/main" altTextSummary="This PivotTable lists Project Names and calculated values for all items on PROJECT PARAMETERS worksheet, calculated by multiplying the hours duration on the PROJECT DETAILS worksheet"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arameters" displayName="Parameters" ref="B4:I10" totalsRowShown="0" headerRowDxfId="69" dataDxfId="68" headerRowCellStyle="Normal">
  <autoFilter ref="B4:I1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0000000-0010-0000-0000-000001000000}" name="PROJECTTYPE" dataDxfId="67"/>
    <tableColumn id="2" xr3:uid="{00000000-0010-0000-0000-000002000000}" name="ALGEMEEN PARTNER" dataDxfId="66"/>
    <tableColumn id="3" xr3:uid="{00000000-0010-0000-0000-000003000000}" name="BEDRIJFSJURIST" dataDxfId="65"/>
    <tableColumn id="4" xr3:uid="{00000000-0010-0000-0000-000004000000}" name="VERDEDIGINGSPROCESADVOCAAT" dataDxfId="64"/>
    <tableColumn id="5" xr3:uid="{00000000-0010-0000-0000-000005000000}" name="ADVOCAAT INTELLECTUEEL EIGENDOM" dataDxfId="63"/>
    <tableColumn id="6" xr3:uid="{00000000-0010-0000-0000-000006000000}" name="FAILLISSEMENTSADVOCAAT" dataDxfId="62"/>
    <tableColumn id="7" xr3:uid="{00000000-0010-0000-0000-000007000000}" name="ADMINISTRATIEF PERSONEEL" dataDxfId="61"/>
    <tableColumn id="8" xr3:uid="{00000000-0010-0000-0000-000008000000}" name="TOTAAL" dataDxfId="60">
      <calculatedColumnFormula>SUM(Parameters[[#This Row],[ALGEMEEN PARTNER]:[ADMINISTRATIEF PERSONEEL]])</calculatedColumnFormula>
    </tableColumn>
  </tableColumns>
  <tableStyleInfo name="TableStyleMedium20" showFirstColumn="0" showLastColumn="0" showRowStripes="1" showColumnStripes="0"/>
  <extLst>
    <ext xmlns:x14="http://schemas.microsoft.com/office/spreadsheetml/2009/9/main" uri="{504A1905-F514-4f6f-8877-14C23A59335A}">
      <x14:table altTextSummary="Enter Project Type, percentages for General Partner, Business Lawyer, Defense Litigator, Intellectual Property Lawyer, Bankruptcy Lawyer, and Admin Staff in this table. Total is auto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Details" displayName="Details" ref="B4:W10" totalsRowCount="1" headerRowDxfId="59" dataCellStyle="Normal">
  <autoFilter ref="B4:W9"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22">
    <tableColumn id="1" xr3:uid="{00000000-0010-0000-0100-000001000000}" name="PROJECTNAAM" totalsRowLabel="TOTAAL" dataDxfId="58" totalsRowDxfId="57" dataCellStyle="Normal"/>
    <tableColumn id="2" xr3:uid="{00000000-0010-0000-0100-000002000000}" name="PROJECTTYPE" dataDxfId="56" totalsRowDxfId="55" dataCellStyle="Normal"/>
    <tableColumn id="3" xr3:uid="{00000000-0010-0000-0100-000003000000}" name="GESCHATTE START" dataDxfId="3" totalsRowDxfId="54" dataCellStyle="Normal"/>
    <tableColumn id="4" xr3:uid="{00000000-0010-0000-0100-000004000000}" name="GESCHATTE EINDEIND" dataDxfId="2" totalsRowDxfId="53" dataCellStyle="Normal"/>
    <tableColumn id="7" xr3:uid="{00000000-0010-0000-0100-000007000000}" name="ECHTE START" dataDxfId="1" totalsRowDxfId="52" dataCellStyle="Normal"/>
    <tableColumn id="8" xr3:uid="{00000000-0010-0000-0100-000008000000}" name="HUIDIGE EINDSTAND" dataDxfId="0" totalsRowDxfId="51" dataCellStyle="Normal"/>
    <tableColumn id="5" xr3:uid="{00000000-0010-0000-0100-000005000000}" name="GESCHATTE WERKZAAMHEDEN" totalsRowFunction="sum" dataDxfId="50" totalsRowDxfId="49" dataCellStyle="Normal"/>
    <tableColumn id="9" xr3:uid="{00000000-0010-0000-0100-000009000000}" name="DAADWERKELIJK WERK" totalsRowFunction="sum" dataDxfId="48" totalsRowDxfId="47" dataCellStyle="Normal"/>
    <tableColumn id="6" xr3:uid="{00000000-0010-0000-0100-000006000000}" name="GESCHATTE DUUR" totalsRowFunction="sum" dataDxfId="46" totalsRowDxfId="45" dataCellStyle="Normal">
      <calculatedColumnFormula>DAYS360(Details[[#This Row],[GESCHATTE START]],Details[[#This Row],[GESCHATTE EINDEIND]],FALSE)</calculatedColumnFormula>
    </tableColumn>
    <tableColumn id="10" xr3:uid="{00000000-0010-0000-0100-00000A000000}" name="WERKELIJKE DUUR" totalsRowFunction="sum" dataDxfId="44" totalsRowDxfId="43" dataCellStyle="Normal">
      <calculatedColumnFormula>DAYS360(Details[[#This Row],[ECHTE START]],Details[[#This Row],[HUIDIGE EINDSTAND]],FALSE)</calculatedColumnFormula>
    </tableColumn>
    <tableColumn id="11" xr3:uid="{00000000-0010-0000-0100-00000B000000}" name="GENERAL PARTNER" dataDxfId="42" totalsRowDxfId="41" dataCellStyle="Normal">
      <calculatedColumnFormula>INDEX(Parameters[],MATCH(Details[[#This Row],[PROJECTTYPE]],Parameters[PROJECTTYPE],0),MATCH(Details[[#Headers],[GENERAL PARTNER]],Parameters[#Headers],0))*INDEX('PROJECT PARAMETERS'!$B$11:$H$11,1,MATCH(Details[[#Headers],[GENERAL PARTNER]],Parameters[#Headers],0))*Details[[#This Row],[GESCHATTE WERKZAAMHEDEN]]</calculatedColumnFormula>
    </tableColumn>
    <tableColumn id="12" xr3:uid="{00000000-0010-0000-0100-00000C000000}" name="BUSINESS LAWYER" dataDxfId="40" totalsRowDxfId="39" dataCellStyle="Normal">
      <calculatedColumnFormula>INDEX(Parameters[],MATCH(Details[[#This Row],[PROJECTTYPE]],Parameters[PROJECTTYPE],0),MATCH(Details[[#Headers],[BUSINESS LAWYER]],Parameters[#Headers],0))*INDEX('PROJECT PARAMETERS'!$B$11:$H$11,1,MATCH(Details[[#Headers],[BUSINESS LAWYER]],Parameters[#Headers],0))*Details[[#This Row],[GESCHATTE WERKZAAMHEDEN]]</calculatedColumnFormula>
    </tableColumn>
    <tableColumn id="13" xr3:uid="{00000000-0010-0000-0100-00000D000000}" name="DEFENSE LITIGATOR" dataDxfId="38" totalsRowDxfId="37" dataCellStyle="Normal">
      <calculatedColumnFormula>INDEX(Parameters[],MATCH(Details[[#This Row],[PROJECTTYPE]],Parameters[PROJECTTYPE],0),MATCH(Details[[#Headers],[DEFENSE LITIGATOR]],Parameters[#Headers],0))*INDEX('PROJECT PARAMETERS'!$B$11:$H$11,1,MATCH(Details[[#Headers],[DEFENSE LITIGATOR]],Parameters[#Headers],0))*Details[[#This Row],[GESCHATTE WERKZAAMHEDEN]]</calculatedColumnFormula>
    </tableColumn>
    <tableColumn id="14" xr3:uid="{00000000-0010-0000-0100-00000E000000}" name="INTELLECTUAL PROPERTY LAWYER" dataDxfId="36" totalsRowDxfId="35" dataCellStyle="Normal">
      <calculatedColumnFormula>INDEX(Parameters[],MATCH(Details[[#This Row],[PROJECTTYPE]],Parameters[PROJECTTYPE],0),MATCH(Details[[#Headers],[INTELLECTUAL PROPERTY LAWYER]],Parameters[#Headers],0))*INDEX('PROJECT PARAMETERS'!$B$11:$H$11,1,MATCH(Details[[#Headers],[INTELLECTUAL PROPERTY LAWYER]],Parameters[#Headers],0))*Details[[#This Row],[GESCHATTE WERKZAAMHEDEN]]</calculatedColumnFormula>
    </tableColumn>
    <tableColumn id="15" xr3:uid="{00000000-0010-0000-0100-00000F000000}" name="BANKRUPTCY LAWYER" dataDxfId="34" totalsRowDxfId="33" dataCellStyle="Normal">
      <calculatedColumnFormula>INDEX(Parameters[],MATCH(Details[[#This Row],[PROJECTTYPE]],Parameters[PROJECTTYPE],0),MATCH(Details[[#Headers],[BANKRUPTCY LAWYER]],Parameters[#Headers],0))*INDEX('PROJECT PARAMETERS'!$B$11:$H$11,1,MATCH(Details[[#Headers],[BANKRUPTCY LAWYER]],Parameters[#Headers],0))*Details[[#This Row],[GESCHATTE WERKZAAMHEDEN]]</calculatedColumnFormula>
    </tableColumn>
    <tableColumn id="16" xr3:uid="{00000000-0010-0000-0100-000010000000}" name="ADMIN STAFF" dataDxfId="32" totalsRowDxfId="31" dataCellStyle="Normal">
      <calculatedColumnFormula>INDEX(Parameters[],MATCH(Details[[#This Row],[PROJECTTYPE]],Parameters[PROJECTTYPE],0),MATCH(Details[[#Headers],[ADMIN STAFF]],Parameters[#Headers],0))*INDEX('PROJECT PARAMETERS'!$B$11:$H$11,1,MATCH(Details[[#Headers],[ADMIN STAFF]],Parameters[#Headers],0))*Details[[#This Row],[GESCHATTE WERKZAAMHEDEN]]</calculatedColumnFormula>
    </tableColumn>
    <tableColumn id="17" xr3:uid="{00000000-0010-0000-0100-000011000000}" name="GENERAL PARTNER 2" dataDxfId="30" totalsRowDxfId="29" dataCellStyle="Normal">
      <calculatedColumnFormula>INDEX(Parameters[],MATCH(Details[[#This Row],[PROJECTTYPE]],Parameters[PROJECTTYPE],0),MATCH(Details[[#Headers],[GENERAL PARTNER]],Parameters[#Headers],0))*INDEX('PROJECT PARAMETERS'!$B$11:$H$11,1,MATCH(Details[[#Headers],[GENERAL PARTNER]],Parameters[#Headers],0))*Details[[#This Row],[DAADWERKELIJK WERK]]</calculatedColumnFormula>
    </tableColumn>
    <tableColumn id="18" xr3:uid="{00000000-0010-0000-0100-000012000000}" name="BUSINESS LAWYER 2" dataDxfId="28" totalsRowDxfId="27" dataCellStyle="Normal">
      <calculatedColumnFormula>INDEX(Parameters[],MATCH(Details[[#This Row],[PROJECTTYPE]],Parameters[PROJECTTYPE],0),MATCH(Details[[#Headers],[BUSINESS LAWYER]],Parameters[#Headers],0))*INDEX('PROJECT PARAMETERS'!$B$11:$H$11,1,MATCH(Details[[#Headers],[BUSINESS LAWYER]],Parameters[#Headers],0))*Details[[#This Row],[DAADWERKELIJK WERK]]</calculatedColumnFormula>
    </tableColumn>
    <tableColumn id="19" xr3:uid="{00000000-0010-0000-0100-000013000000}" name="DEFENSE LITIGATOR 2" dataDxfId="26" totalsRowDxfId="25" dataCellStyle="Normal">
      <calculatedColumnFormula>INDEX(Parameters[],MATCH(Details[[#This Row],[PROJECTTYPE]],Parameters[PROJECTTYPE],0),MATCH(Details[[#Headers],[DEFENSE LITIGATOR]],Parameters[#Headers],0))*INDEX('PROJECT PARAMETERS'!$B$11:$H$11,1,MATCH(Details[[#Headers],[DEFENSE LITIGATOR]],Parameters[#Headers],0))*Details[[#This Row],[DAADWERKELIJK WERK]]</calculatedColumnFormula>
    </tableColumn>
    <tableColumn id="20" xr3:uid="{00000000-0010-0000-0100-000014000000}" name="INTELLECTUAL PROPERTY LAWYER 2" dataDxfId="24" totalsRowDxfId="23" dataCellStyle="Normal">
      <calculatedColumnFormula>INDEX(Parameters[],MATCH(Details[[#This Row],[PROJECTTYPE]],Parameters[PROJECTTYPE],0),MATCH(Details[[#Headers],[INTELLECTUAL PROPERTY LAWYER]],Parameters[#Headers],0))*INDEX('PROJECT PARAMETERS'!$B$11:$H$11,1,MATCH(Details[[#Headers],[INTELLECTUAL PROPERTY LAWYER]],Parameters[#Headers],0))*Details[[#This Row],[DAADWERKELIJK WERK]]</calculatedColumnFormula>
    </tableColumn>
    <tableColumn id="21" xr3:uid="{00000000-0010-0000-0100-000015000000}" name="BANKRUPTCY LAWYER 2" dataDxfId="22" totalsRowDxfId="21" dataCellStyle="Normal">
      <calculatedColumnFormula>INDEX(Parameters[],MATCH(Details[[#This Row],[PROJECTTYPE]],Parameters[PROJECTTYPE],0),MATCH(Details[[#Headers],[BANKRUPTCY LAWYER]],Parameters[#Headers],0))*INDEX('PROJECT PARAMETERS'!$B$11:$H$11,1,MATCH(Details[[#Headers],[BANKRUPTCY LAWYER]],Parameters[#Headers],0))*Details[[#This Row],[DAADWERKELIJK WERK]]</calculatedColumnFormula>
    </tableColumn>
    <tableColumn id="22" xr3:uid="{00000000-0010-0000-0100-000016000000}" name="ADMIN STAFF 2" dataDxfId="20" totalsRowDxfId="19" dataCellStyle="Normal">
      <calculatedColumnFormula>INDEX(Parameters[],MATCH(Details[[#This Row],[PROJECTTYPE]],Parameters[PROJECTTYPE],0),MATCH(Details[[#Headers],[ADMIN STAFF]],Parameters[#Headers],0))*INDEX('PROJECT PARAMETERS'!$B$11:$H$11,1,MATCH(Details[[#Headers],[ADMIN STAFF]],Parameters[#Headers],0))*Details[[#This Row],[DAADWERKELIJK WERK]]</calculatedColumnFormula>
    </tableColumn>
  </tableColumns>
  <tableStyleInfo name="TableStyleMedium10" showFirstColumn="0" showLastColumn="0" showRowStripes="1" showColumnStripes="0"/>
  <extLst>
    <ext xmlns:x14="http://schemas.microsoft.com/office/spreadsheetml/2009/9/main" uri="{504A1905-F514-4f6f-8877-14C23A59335A}">
      <x14:table altTextSummary="Enter Project Name, Estimated Start &amp; Finish dates, Actual Start &amp; Finish dates, and Estimated &amp; Actual Work in this table. Select Project Type. Estimated &amp; Actual Duration and Totals are auto calculated"/>
    </ext>
  </extLst>
</table>
</file>

<file path=xl/theme/theme1.xml><?xml version="1.0" encoding="utf-8"?>
<a:theme xmlns:a="http://schemas.openxmlformats.org/drawingml/2006/main" name="MarketingProjectPlan">
  <a:themeElements>
    <a:clrScheme name="MarketingProjectPlan_colors">
      <a:dk1>
        <a:srgbClr val="000000"/>
      </a:dk1>
      <a:lt1>
        <a:srgbClr val="FFFFFF"/>
      </a:lt1>
      <a:dk2>
        <a:srgbClr val="636466"/>
      </a:dk2>
      <a:lt2>
        <a:srgbClr val="F2F2F2"/>
      </a:lt2>
      <a:accent1>
        <a:srgbClr val="BE870E"/>
      </a:accent1>
      <a:accent2>
        <a:srgbClr val="1A86B6"/>
      </a:accent2>
      <a:accent3>
        <a:srgbClr val="5F781B"/>
      </a:accent3>
      <a:accent4>
        <a:srgbClr val="C45808"/>
      </a:accent4>
      <a:accent5>
        <a:srgbClr val="6B3489"/>
      </a:accent5>
      <a:accent6>
        <a:srgbClr val="C2344E"/>
      </a:accent6>
      <a:hlink>
        <a:srgbClr val="3778A9"/>
      </a:hlink>
      <a:folHlink>
        <a:srgbClr val="6B3489"/>
      </a:folHlink>
    </a:clrScheme>
    <a:fontScheme name="Invoice with Sales Tax">
      <a:majorFont>
        <a:latin typeface="Tahoma"/>
        <a:ea typeface=""/>
        <a:cs typeface=""/>
      </a:majorFont>
      <a:minorFont>
        <a:latin typeface="Cambri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9"/>
    <pageSetUpPr autoPageBreaks="0" fitToPage="1"/>
  </sheetPr>
  <dimension ref="A1:I20"/>
  <sheetViews>
    <sheetView showGridLines="0" zoomScale="90" zoomScaleNormal="90" workbookViewId="0">
      <selection activeCell="B2" sqref="B2"/>
    </sheetView>
  </sheetViews>
  <sheetFormatPr baseColWidth="10" defaultColWidth="9.109375" defaultRowHeight="13.8" x14ac:dyDescent="0.25"/>
  <cols>
    <col min="1" max="1" width="1.88671875" style="10" customWidth="1"/>
    <col min="2" max="2" width="29.33203125" style="4" customWidth="1"/>
    <col min="3" max="3" width="21.44140625" style="4" bestFit="1" customWidth="1"/>
    <col min="4" max="4" width="20.88671875" style="4" bestFit="1" customWidth="1"/>
    <col min="5" max="5" width="33.33203125" style="4" customWidth="1"/>
    <col min="6" max="6" width="23.109375" style="4" customWidth="1"/>
    <col min="7" max="7" width="27.77734375" style="4" customWidth="1"/>
    <col min="8" max="8" width="18.88671875" style="4" customWidth="1"/>
    <col min="9" max="9" width="11.109375" style="4" customWidth="1"/>
    <col min="10" max="16384" width="9.109375" style="4"/>
  </cols>
  <sheetData>
    <row r="1" spans="1:9" ht="35.4" customHeight="1" x14ac:dyDescent="0.25">
      <c r="A1" s="10" t="s">
        <v>30</v>
      </c>
      <c r="B1" s="20" t="s">
        <v>44</v>
      </c>
      <c r="C1" s="19"/>
      <c r="D1" s="19"/>
      <c r="E1" s="19"/>
      <c r="F1" s="19"/>
      <c r="G1" s="19"/>
      <c r="H1" s="19"/>
      <c r="I1" s="19"/>
    </row>
    <row r="2" spans="1:9" ht="20.399999999999999" x14ac:dyDescent="0.35">
      <c r="A2" s="10" t="s">
        <v>31</v>
      </c>
      <c r="B2" s="2" t="s">
        <v>45</v>
      </c>
      <c r="C2" s="2"/>
      <c r="D2" s="2"/>
      <c r="E2" s="2"/>
      <c r="F2" s="2"/>
      <c r="G2" s="2"/>
      <c r="H2" s="2"/>
      <c r="I2" s="2"/>
    </row>
    <row r="3" spans="1:9" ht="14.4" customHeight="1" x14ac:dyDescent="0.25">
      <c r="A3" s="10" t="s">
        <v>33</v>
      </c>
      <c r="B3" s="7"/>
    </row>
    <row r="4" spans="1:9" ht="39.6" x14ac:dyDescent="0.25">
      <c r="A4" s="10" t="s">
        <v>37</v>
      </c>
      <c r="B4" s="8" t="s">
        <v>46</v>
      </c>
      <c r="C4" s="8" t="s">
        <v>54</v>
      </c>
      <c r="D4" s="8" t="s">
        <v>55</v>
      </c>
      <c r="E4" s="8" t="s">
        <v>56</v>
      </c>
      <c r="F4" s="8" t="s">
        <v>57</v>
      </c>
      <c r="G4" s="8" t="s">
        <v>58</v>
      </c>
      <c r="H4" s="8" t="s">
        <v>59</v>
      </c>
      <c r="I4" s="8" t="s">
        <v>60</v>
      </c>
    </row>
    <row r="5" spans="1:9" x14ac:dyDescent="0.25">
      <c r="B5" s="1" t="s">
        <v>47</v>
      </c>
      <c r="C5" s="5">
        <v>0.1</v>
      </c>
      <c r="D5" s="5">
        <v>0.4</v>
      </c>
      <c r="E5" s="5">
        <v>0</v>
      </c>
      <c r="F5" s="5">
        <v>0</v>
      </c>
      <c r="G5" s="5">
        <v>0</v>
      </c>
      <c r="H5" s="5">
        <v>0.5</v>
      </c>
      <c r="I5" s="6">
        <f>SUM(Parameters[[#This Row],[ALGEMEEN PARTNER]:[ADMINISTRATIEF PERSONEEL]])</f>
        <v>1</v>
      </c>
    </row>
    <row r="6" spans="1:9" x14ac:dyDescent="0.25">
      <c r="B6" s="1" t="s">
        <v>48</v>
      </c>
      <c r="C6" s="5">
        <v>0.1</v>
      </c>
      <c r="D6" s="5">
        <v>0.4</v>
      </c>
      <c r="E6" s="5">
        <v>0</v>
      </c>
      <c r="F6" s="5">
        <v>0.1</v>
      </c>
      <c r="G6" s="5">
        <v>0</v>
      </c>
      <c r="H6" s="5">
        <v>0.4</v>
      </c>
      <c r="I6" s="6">
        <f>SUM(Parameters[[#This Row],[ALGEMEEN PARTNER]:[ADMINISTRATIEF PERSONEEL]])</f>
        <v>1</v>
      </c>
    </row>
    <row r="7" spans="1:9" x14ac:dyDescent="0.25">
      <c r="B7" s="1" t="s">
        <v>49</v>
      </c>
      <c r="C7" s="5">
        <v>0.2</v>
      </c>
      <c r="D7" s="5">
        <v>0</v>
      </c>
      <c r="E7" s="5">
        <v>0.5</v>
      </c>
      <c r="F7" s="5">
        <v>0</v>
      </c>
      <c r="G7" s="5">
        <v>0</v>
      </c>
      <c r="H7" s="5">
        <v>0.3</v>
      </c>
      <c r="I7" s="6">
        <f>SUM(Parameters[[#This Row],[ALGEMEEN PARTNER]:[ADMINISTRATIEF PERSONEEL]])</f>
        <v>1</v>
      </c>
    </row>
    <row r="8" spans="1:9" x14ac:dyDescent="0.25">
      <c r="B8" s="1" t="s">
        <v>50</v>
      </c>
      <c r="C8" s="5">
        <v>0.1</v>
      </c>
      <c r="D8" s="5">
        <v>0</v>
      </c>
      <c r="E8" s="5">
        <v>0</v>
      </c>
      <c r="F8" s="5">
        <v>0.6</v>
      </c>
      <c r="G8" s="5">
        <v>0</v>
      </c>
      <c r="H8" s="5">
        <v>0.3</v>
      </c>
      <c r="I8" s="6">
        <f>SUM(Parameters[[#This Row],[ALGEMEEN PARTNER]:[ADMINISTRATIEF PERSONEEL]])</f>
        <v>1</v>
      </c>
    </row>
    <row r="9" spans="1:9" x14ac:dyDescent="0.25">
      <c r="B9" s="1" t="s">
        <v>51</v>
      </c>
      <c r="C9" s="5">
        <v>0.2</v>
      </c>
      <c r="D9" s="5">
        <v>0.1</v>
      </c>
      <c r="E9" s="5">
        <v>0.4</v>
      </c>
      <c r="F9" s="5">
        <v>0</v>
      </c>
      <c r="G9" s="5">
        <v>0</v>
      </c>
      <c r="H9" s="5">
        <v>0.3</v>
      </c>
      <c r="I9" s="6">
        <f>SUM(Parameters[[#This Row],[ALGEMEEN PARTNER]:[ADMINISTRATIEF PERSONEEL]])</f>
        <v>1</v>
      </c>
    </row>
    <row r="10" spans="1:9" x14ac:dyDescent="0.25">
      <c r="B10" s="1" t="s">
        <v>52</v>
      </c>
      <c r="C10" s="5">
        <v>0.1</v>
      </c>
      <c r="D10" s="5">
        <v>0.2</v>
      </c>
      <c r="E10" s="5">
        <v>0</v>
      </c>
      <c r="F10" s="5">
        <v>0</v>
      </c>
      <c r="G10" s="5">
        <v>0.4</v>
      </c>
      <c r="H10" s="5">
        <v>0.3</v>
      </c>
      <c r="I10" s="6">
        <f>SUM(Parameters[[#This Row],[ALGEMEEN PARTNER]:[ADMINISTRATIEF PERSONEEL]])</f>
        <v>1</v>
      </c>
    </row>
    <row r="11" spans="1:9" ht="15" x14ac:dyDescent="0.25">
      <c r="A11" s="18" t="s">
        <v>38</v>
      </c>
      <c r="B11" s="28" t="s">
        <v>53</v>
      </c>
      <c r="C11" s="29">
        <v>350</v>
      </c>
      <c r="D11" s="29">
        <v>250</v>
      </c>
      <c r="E11" s="29">
        <v>300</v>
      </c>
      <c r="F11" s="29">
        <v>275</v>
      </c>
      <c r="G11" s="29">
        <v>225</v>
      </c>
      <c r="H11" s="29">
        <v>125</v>
      </c>
      <c r="I11" s="5"/>
    </row>
    <row r="13" spans="1:9" x14ac:dyDescent="0.25">
      <c r="A13" s="10" t="s">
        <v>39</v>
      </c>
      <c r="B13" s="10"/>
      <c r="C13" s="10"/>
      <c r="D13" s="10"/>
      <c r="E13" s="10"/>
      <c r="F13" s="10"/>
      <c r="G13" s="10"/>
      <c r="H13" s="10"/>
      <c r="I13" s="10"/>
    </row>
    <row r="14" spans="1:9" x14ac:dyDescent="0.25">
      <c r="B14" s="10"/>
      <c r="C14" s="10" t="s">
        <v>6</v>
      </c>
      <c r="D14" s="10" t="s">
        <v>22</v>
      </c>
      <c r="E14" s="10" t="s">
        <v>8</v>
      </c>
      <c r="F14" s="10" t="s">
        <v>23</v>
      </c>
      <c r="G14" s="10" t="s">
        <v>24</v>
      </c>
      <c r="H14" s="10" t="s">
        <v>0</v>
      </c>
      <c r="I14" s="10"/>
    </row>
    <row r="15" spans="1:9" x14ac:dyDescent="0.25">
      <c r="B15" s="10" t="s">
        <v>2</v>
      </c>
      <c r="C15" s="11" t="e">
        <f>SUBTOTAL(109,Details[GENERAL PARTNER])</f>
        <v>#N/A</v>
      </c>
      <c r="D15" s="11" t="e">
        <f>SUBTOTAL(109,Details[BUSINESS LAWYER])</f>
        <v>#N/A</v>
      </c>
      <c r="E15" s="11" t="e">
        <f>SUBTOTAL(109,Details[DEFENSE LITIGATOR])</f>
        <v>#N/A</v>
      </c>
      <c r="F15" s="11" t="e">
        <f>SUBTOTAL(109,Details[INTELLECTUAL PROPERTY LAWYER])</f>
        <v>#N/A</v>
      </c>
      <c r="G15" s="11" t="e">
        <f>SUBTOTAL(109,Details[BANKRUPTCY LAWYER])</f>
        <v>#N/A</v>
      </c>
      <c r="H15" s="11" t="e">
        <f>SUBTOTAL(109,Details[ADMIN STAFF])</f>
        <v>#N/A</v>
      </c>
      <c r="I15" s="10"/>
    </row>
    <row r="16" spans="1:9" x14ac:dyDescent="0.25">
      <c r="B16" s="10" t="s">
        <v>4</v>
      </c>
      <c r="C16" s="11" t="e">
        <f>SUBTOTAL(109,Details[GENERAL PARTNER 2])</f>
        <v>#N/A</v>
      </c>
      <c r="D16" s="11" t="e">
        <f>SUBTOTAL(109,Details[BUSINESS LAWYER 2])</f>
        <v>#N/A</v>
      </c>
      <c r="E16" s="11" t="e">
        <f>SUBTOTAL(109,Details[DEFENSE LITIGATOR 2])</f>
        <v>#N/A</v>
      </c>
      <c r="F16" s="11" t="e">
        <f>SUBTOTAL(109,Details[INTELLECTUAL PROPERTY LAWYER 2])</f>
        <v>#N/A</v>
      </c>
      <c r="G16" s="11" t="e">
        <f>SUBTOTAL(109,Details[BANKRUPTCY LAWYER 2])</f>
        <v>#N/A</v>
      </c>
      <c r="H16" s="11" t="e">
        <f>SUBTOTAL(109,Details[ADMIN STAFF 2])</f>
        <v>#N/A</v>
      </c>
      <c r="I16" s="10"/>
    </row>
    <row r="17" spans="2:9" x14ac:dyDescent="0.25">
      <c r="B17" s="10" t="s">
        <v>3</v>
      </c>
      <c r="C17" s="12" t="e">
        <f>C15/$C$11</f>
        <v>#N/A</v>
      </c>
      <c r="D17" s="12" t="e">
        <f t="shared" ref="D17:H17" si="0">D15/$C$11</f>
        <v>#N/A</v>
      </c>
      <c r="E17" s="12" t="e">
        <f t="shared" si="0"/>
        <v>#N/A</v>
      </c>
      <c r="F17" s="12" t="e">
        <f t="shared" si="0"/>
        <v>#N/A</v>
      </c>
      <c r="G17" s="12" t="e">
        <f t="shared" si="0"/>
        <v>#N/A</v>
      </c>
      <c r="H17" s="12" t="e">
        <f t="shared" si="0"/>
        <v>#N/A</v>
      </c>
      <c r="I17" s="10"/>
    </row>
    <row r="18" spans="2:9" x14ac:dyDescent="0.25">
      <c r="B18" s="10" t="s">
        <v>5</v>
      </c>
      <c r="C18" s="12" t="e">
        <f>C16/$C$11</f>
        <v>#N/A</v>
      </c>
      <c r="D18" s="12" t="e">
        <f>D16/$C$11</f>
        <v>#N/A</v>
      </c>
      <c r="E18" s="12" t="e">
        <f>E16/$C$11</f>
        <v>#N/A</v>
      </c>
      <c r="F18" s="12" t="e">
        <f>F16/$C$11</f>
        <v>#N/A</v>
      </c>
      <c r="G18" s="12" t="e">
        <f>G16/$C$11</f>
        <v>#N/A</v>
      </c>
      <c r="H18" s="12" t="e">
        <f>H16/$C$11</f>
        <v>#N/A</v>
      </c>
      <c r="I18" s="10"/>
    </row>
    <row r="19" spans="2:9" x14ac:dyDescent="0.25">
      <c r="B19" s="13"/>
      <c r="C19" s="13"/>
      <c r="D19" s="13"/>
      <c r="E19" s="13"/>
      <c r="F19" s="13"/>
      <c r="G19" s="13"/>
      <c r="H19" s="13"/>
      <c r="I19" s="13"/>
    </row>
    <row r="20" spans="2:9" x14ac:dyDescent="0.25">
      <c r="B20" s="13"/>
      <c r="C20" s="13"/>
      <c r="D20" s="13"/>
      <c r="E20" s="13"/>
      <c r="F20" s="13"/>
      <c r="G20" s="13"/>
      <c r="H20" s="13"/>
      <c r="I20" s="13"/>
    </row>
  </sheetData>
  <printOptions horizontalCentered="1"/>
  <pageMargins left="0.4" right="0.4" top="0.4" bottom="0.4" header="0.3" footer="0.3"/>
  <pageSetup scale="82" orientation="landscape" horizontalDpi="4294967293" verticalDpi="0"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5"/>
    <pageSetUpPr fitToPage="1"/>
  </sheetPr>
  <dimension ref="A1:AC10"/>
  <sheetViews>
    <sheetView showGridLines="0" tabSelected="1" workbookViewId="0">
      <selection activeCell="D5" sqref="D5:G9"/>
    </sheetView>
  </sheetViews>
  <sheetFormatPr baseColWidth="10" defaultColWidth="9.109375" defaultRowHeight="13.8" x14ac:dyDescent="0.25"/>
  <cols>
    <col min="1" max="1" width="1.88671875" style="10" customWidth="1"/>
    <col min="2" max="2" width="25.5546875" style="1" customWidth="1"/>
    <col min="3" max="3" width="33.33203125" style="1" customWidth="1"/>
    <col min="4" max="7" width="16.6640625" style="1" customWidth="1"/>
    <col min="8" max="8" width="18.88671875" style="1" customWidth="1"/>
    <col min="9" max="11" width="16.6640625" style="1" customWidth="1"/>
    <col min="12" max="13" width="10" style="1" hidden="1" customWidth="1"/>
    <col min="14" max="14" width="10.33203125" style="1" hidden="1" customWidth="1"/>
    <col min="15" max="15" width="20.6640625" style="1" hidden="1" customWidth="1"/>
    <col min="16" max="16" width="14.88671875" style="1" hidden="1" customWidth="1"/>
    <col min="17" max="17" width="7.109375" style="1" hidden="1" customWidth="1"/>
    <col min="18" max="19" width="12.33203125" style="1" hidden="1" customWidth="1"/>
    <col min="20" max="20" width="12.5546875" style="1" hidden="1" customWidth="1"/>
    <col min="21" max="21" width="16.44140625" style="1" hidden="1" customWidth="1"/>
    <col min="22" max="22" width="14.5546875" style="1" hidden="1" customWidth="1"/>
    <col min="23" max="23" width="15.44140625" style="1" hidden="1" customWidth="1"/>
    <col min="24" max="24" width="2.6640625" style="1" customWidth="1"/>
    <col min="25" max="16384" width="9.109375" style="1"/>
  </cols>
  <sheetData>
    <row r="1" spans="1:29" ht="35.4" customHeight="1" x14ac:dyDescent="0.25">
      <c r="A1" s="10" t="s">
        <v>34</v>
      </c>
      <c r="B1" s="22" t="str">
        <f>'PROJECT PARAMETERS'!B1</f>
        <v>Bedrijfsnaam</v>
      </c>
      <c r="C1" s="22"/>
      <c r="D1" s="22"/>
      <c r="E1" s="22"/>
      <c r="F1" s="22"/>
      <c r="G1" s="22"/>
      <c r="H1" s="22"/>
      <c r="I1" s="22"/>
      <c r="J1" s="22"/>
      <c r="K1" s="22"/>
    </row>
    <row r="2" spans="1:29" ht="20.399999999999999" x14ac:dyDescent="0.35">
      <c r="A2" s="10" t="s">
        <v>40</v>
      </c>
      <c r="B2" s="2" t="str">
        <f>'PROJECT PARAMETERS'!B2</f>
        <v>Projectplanning voor advocatenkantoren</v>
      </c>
      <c r="C2" s="2"/>
      <c r="D2" s="2"/>
      <c r="E2" s="2"/>
      <c r="F2" s="2"/>
      <c r="G2" s="2"/>
      <c r="H2" s="2"/>
      <c r="I2" s="2"/>
      <c r="J2" s="2"/>
      <c r="K2" s="2"/>
      <c r="Y2" s="31"/>
      <c r="Z2" s="32"/>
      <c r="AA2" s="32"/>
      <c r="AB2" s="32"/>
      <c r="AC2" s="32"/>
    </row>
    <row r="3" spans="1:29" s="17" customFormat="1" ht="29.25" customHeight="1" x14ac:dyDescent="0.25">
      <c r="A3" s="18" t="s">
        <v>32</v>
      </c>
      <c r="B3" s="16"/>
      <c r="C3" s="16"/>
      <c r="D3" s="16"/>
      <c r="E3" s="16"/>
      <c r="F3" s="16"/>
      <c r="G3" s="16"/>
      <c r="H3" s="16"/>
      <c r="I3" s="16"/>
      <c r="J3" s="16"/>
      <c r="K3" s="16"/>
      <c r="Y3" s="32"/>
      <c r="Z3" s="32"/>
      <c r="AA3" s="32"/>
      <c r="AB3" s="32"/>
      <c r="AC3" s="32"/>
    </row>
    <row r="4" spans="1:29" ht="39.6" x14ac:dyDescent="0.25">
      <c r="A4" s="18" t="s">
        <v>41</v>
      </c>
      <c r="B4" s="23" t="s">
        <v>61</v>
      </c>
      <c r="C4" s="23" t="s">
        <v>46</v>
      </c>
      <c r="D4" s="23" t="s">
        <v>62</v>
      </c>
      <c r="E4" s="23" t="s">
        <v>63</v>
      </c>
      <c r="F4" s="23" t="s">
        <v>64</v>
      </c>
      <c r="G4" s="23" t="s">
        <v>65</v>
      </c>
      <c r="H4" s="23" t="s">
        <v>66</v>
      </c>
      <c r="I4" s="23" t="s">
        <v>67</v>
      </c>
      <c r="J4" s="23" t="s">
        <v>68</v>
      </c>
      <c r="K4" s="23" t="s">
        <v>69</v>
      </c>
      <c r="L4" s="14" t="s">
        <v>6</v>
      </c>
      <c r="M4" s="14" t="s">
        <v>7</v>
      </c>
      <c r="N4" s="14" t="s">
        <v>8</v>
      </c>
      <c r="O4" s="14" t="s">
        <v>9</v>
      </c>
      <c r="P4" s="14" t="s">
        <v>10</v>
      </c>
      <c r="Q4" s="14" t="s">
        <v>0</v>
      </c>
      <c r="R4" s="15" t="s">
        <v>13</v>
      </c>
      <c r="S4" s="15" t="s">
        <v>14</v>
      </c>
      <c r="T4" s="15" t="s">
        <v>15</v>
      </c>
      <c r="U4" s="15" t="s">
        <v>18</v>
      </c>
      <c r="V4" s="15" t="s">
        <v>16</v>
      </c>
      <c r="W4" s="15" t="s">
        <v>17</v>
      </c>
      <c r="Y4" s="32"/>
      <c r="Z4" s="32"/>
      <c r="AA4" s="32"/>
      <c r="AB4" s="32"/>
      <c r="AC4" s="32"/>
    </row>
    <row r="5" spans="1:29" s="27" customFormat="1" ht="34.799999999999997" customHeight="1" x14ac:dyDescent="0.25">
      <c r="A5" s="24"/>
      <c r="B5" s="25" t="s">
        <v>25</v>
      </c>
      <c r="C5" s="25" t="s">
        <v>47</v>
      </c>
      <c r="D5" s="38">
        <f ca="1">TODAY()</f>
        <v>46028</v>
      </c>
      <c r="E5" s="38">
        <f ca="1">TODAY()+60</f>
        <v>46088</v>
      </c>
      <c r="F5" s="38">
        <f ca="1">TODAY()+10</f>
        <v>46038</v>
      </c>
      <c r="G5" s="38">
        <f ca="1">TODAY()+65</f>
        <v>46093</v>
      </c>
      <c r="H5" s="25">
        <v>200</v>
      </c>
      <c r="I5" s="25">
        <v>220</v>
      </c>
      <c r="J5" s="25">
        <f ca="1">DAYS360(Details[[#This Row],[GESCHATTE START]],Details[[#This Row],[GESCHATTE EINDEIND]],FALSE)</f>
        <v>61</v>
      </c>
      <c r="K5" s="25">
        <f ca="1">DAYS360(Details[[#This Row],[ECHTE START]],Details[[#This Row],[HUIDIGE EINDSTAND]],FALSE)</f>
        <v>56</v>
      </c>
      <c r="L5" s="26" t="e">
        <f>INDEX(Parameters[],MATCH(Details[[#This Row],[PROJECTTYPE]],Parameters[PROJECTTYPE],0),MATCH(Details[[#Headers],[GENERAL PARTNER]],Parameters[#Headers],0))*INDEX('PROJECT PARAMETERS'!$B$11:$H$11,1,MATCH(Details[[#Headers],[GENERAL PARTNER]],Parameters[#Headers],0))*Details[[#This Row],[GESCHATTE WERKZAAMHEDEN]]</f>
        <v>#N/A</v>
      </c>
      <c r="M5" s="26" t="e">
        <f>INDEX(Parameters[],MATCH(Details[[#This Row],[PROJECTTYPE]],Parameters[PROJECTTYPE],0),MATCH(Details[[#Headers],[BUSINESS LAWYER]],Parameters[#Headers],0))*INDEX('PROJECT PARAMETERS'!$B$11:$H$11,1,MATCH(Details[[#Headers],[BUSINESS LAWYER]],Parameters[#Headers],0))*Details[[#This Row],[GESCHATTE WERKZAAMHEDEN]]</f>
        <v>#N/A</v>
      </c>
      <c r="N5" s="26" t="e">
        <f>INDEX(Parameters[],MATCH(Details[[#This Row],[PROJECTTYPE]],Parameters[PROJECTTYPE],0),MATCH(Details[[#Headers],[DEFENSE LITIGATOR]],Parameters[#Headers],0))*INDEX('PROJECT PARAMETERS'!$B$11:$H$11,1,MATCH(Details[[#Headers],[DEFENSE LITIGATOR]],Parameters[#Headers],0))*Details[[#This Row],[GESCHATTE WERKZAAMHEDEN]]</f>
        <v>#N/A</v>
      </c>
      <c r="O5" s="26" t="e">
        <f>INDEX(Parameters[],MATCH(Details[[#This Row],[PROJECTTYPE]],Parameters[PROJECTTYPE],0),MATCH(Details[[#Headers],[INTELLECTUAL PROPERTY LAWYER]],Parameters[#Headers],0))*INDEX('PROJECT PARAMETERS'!$B$11:$H$11,1,MATCH(Details[[#Headers],[INTELLECTUAL PROPERTY LAWYER]],Parameters[#Headers],0))*Details[[#This Row],[GESCHATTE WERKZAAMHEDEN]]</f>
        <v>#N/A</v>
      </c>
      <c r="P5" s="26" t="e">
        <f>INDEX(Parameters[],MATCH(Details[[#This Row],[PROJECTTYPE]],Parameters[PROJECTTYPE],0),MATCH(Details[[#Headers],[BANKRUPTCY LAWYER]],Parameters[#Headers],0))*INDEX('PROJECT PARAMETERS'!$B$11:$H$11,1,MATCH(Details[[#Headers],[BANKRUPTCY LAWYER]],Parameters[#Headers],0))*Details[[#This Row],[GESCHATTE WERKZAAMHEDEN]]</f>
        <v>#N/A</v>
      </c>
      <c r="Q5" s="26" t="e">
        <f>INDEX(Parameters[],MATCH(Details[[#This Row],[PROJECTTYPE]],Parameters[PROJECTTYPE],0),MATCH(Details[[#Headers],[ADMIN STAFF]],Parameters[#Headers],0))*INDEX('PROJECT PARAMETERS'!$B$11:$H$11,1,MATCH(Details[[#Headers],[ADMIN STAFF]],Parameters[#Headers],0))*Details[[#This Row],[GESCHATTE WERKZAAMHEDEN]]</f>
        <v>#N/A</v>
      </c>
      <c r="R5" s="26" t="e">
        <f>INDEX(Parameters[],MATCH(Details[[#This Row],[PROJECTTYPE]],Parameters[PROJECTTYPE],0),MATCH(Details[[#Headers],[GENERAL PARTNER]],Parameters[#Headers],0))*INDEX('PROJECT PARAMETERS'!$B$11:$H$11,1,MATCH(Details[[#Headers],[GENERAL PARTNER]],Parameters[#Headers],0))*Details[[#This Row],[DAADWERKELIJK WERK]]</f>
        <v>#N/A</v>
      </c>
      <c r="S5" s="26" t="e">
        <f>INDEX(Parameters[],MATCH(Details[[#This Row],[PROJECTTYPE]],Parameters[PROJECTTYPE],0),MATCH(Details[[#Headers],[BUSINESS LAWYER]],Parameters[#Headers],0))*INDEX('PROJECT PARAMETERS'!$B$11:$H$11,1,MATCH(Details[[#Headers],[BUSINESS LAWYER]],Parameters[#Headers],0))*Details[[#This Row],[DAADWERKELIJK WERK]]</f>
        <v>#N/A</v>
      </c>
      <c r="T5" s="26" t="e">
        <f>INDEX(Parameters[],MATCH(Details[[#This Row],[PROJECTTYPE]],Parameters[PROJECTTYPE],0),MATCH(Details[[#Headers],[DEFENSE LITIGATOR]],Parameters[#Headers],0))*INDEX('PROJECT PARAMETERS'!$B$11:$H$11,1,MATCH(Details[[#Headers],[DEFENSE LITIGATOR]],Parameters[#Headers],0))*Details[[#This Row],[DAADWERKELIJK WERK]]</f>
        <v>#N/A</v>
      </c>
      <c r="U5" s="26" t="e">
        <f>INDEX(Parameters[],MATCH(Details[[#This Row],[PROJECTTYPE]],Parameters[PROJECTTYPE],0),MATCH(Details[[#Headers],[INTELLECTUAL PROPERTY LAWYER]],Parameters[#Headers],0))*INDEX('PROJECT PARAMETERS'!$B$11:$H$11,1,MATCH(Details[[#Headers],[INTELLECTUAL PROPERTY LAWYER]],Parameters[#Headers],0))*Details[[#This Row],[DAADWERKELIJK WERK]]</f>
        <v>#N/A</v>
      </c>
      <c r="V5" s="26" t="e">
        <f>INDEX(Parameters[],MATCH(Details[[#This Row],[PROJECTTYPE]],Parameters[PROJECTTYPE],0),MATCH(Details[[#Headers],[BANKRUPTCY LAWYER]],Parameters[#Headers],0))*INDEX('PROJECT PARAMETERS'!$B$11:$H$11,1,MATCH(Details[[#Headers],[BANKRUPTCY LAWYER]],Parameters[#Headers],0))*Details[[#This Row],[DAADWERKELIJK WERK]]</f>
        <v>#N/A</v>
      </c>
      <c r="W5" s="26" t="e">
        <f>INDEX(Parameters[],MATCH(Details[[#This Row],[PROJECTTYPE]],Parameters[PROJECTTYPE],0),MATCH(Details[[#Headers],[ADMIN STAFF]],Parameters[#Headers],0))*INDEX('PROJECT PARAMETERS'!$B$11:$H$11,1,MATCH(Details[[#Headers],[ADMIN STAFF]],Parameters[#Headers],0))*Details[[#This Row],[DAADWERKELIJK WERK]]</f>
        <v>#N/A</v>
      </c>
      <c r="Y5" s="32"/>
      <c r="Z5" s="32"/>
      <c r="AA5" s="32"/>
      <c r="AB5" s="32"/>
      <c r="AC5" s="32"/>
    </row>
    <row r="6" spans="1:29" s="27" customFormat="1" ht="34.799999999999997" customHeight="1" x14ac:dyDescent="0.25">
      <c r="A6" s="24"/>
      <c r="B6" s="25" t="s">
        <v>26</v>
      </c>
      <c r="C6" s="25" t="s">
        <v>48</v>
      </c>
      <c r="D6" s="38">
        <f ca="1">TODAY()+30</f>
        <v>46058</v>
      </c>
      <c r="E6" s="38">
        <f ca="1">TODAY()+100</f>
        <v>46128</v>
      </c>
      <c r="F6" s="38">
        <f ca="1">TODAY()+40</f>
        <v>46068</v>
      </c>
      <c r="G6" s="38">
        <f ca="1">TODAY()+110</f>
        <v>46138</v>
      </c>
      <c r="H6" s="25">
        <v>400</v>
      </c>
      <c r="I6" s="25">
        <v>390</v>
      </c>
      <c r="J6" s="25">
        <f ca="1">DAYS360(Details[[#This Row],[GESCHATTE START]],Details[[#This Row],[GESCHATTE EINDEIND]],FALSE)</f>
        <v>71</v>
      </c>
      <c r="K6" s="25">
        <f ca="1">DAYS360(Details[[#This Row],[ECHTE START]],Details[[#This Row],[HUIDIGE EINDSTAND]],FALSE)</f>
        <v>71</v>
      </c>
      <c r="L6" s="26" t="e">
        <f>INDEX(Parameters[],MATCH(Details[[#This Row],[PROJECTTYPE]],Parameters[PROJECTTYPE],0),MATCH(Details[[#Headers],[GENERAL PARTNER]],Parameters[#Headers],0))*INDEX('PROJECT PARAMETERS'!$B$11:$H$11,1,MATCH(Details[[#Headers],[GENERAL PARTNER]],Parameters[#Headers],0))*Details[[#This Row],[GESCHATTE WERKZAAMHEDEN]]</f>
        <v>#N/A</v>
      </c>
      <c r="M6" s="26" t="e">
        <f>INDEX(Parameters[],MATCH(Details[[#This Row],[PROJECTTYPE]],Parameters[PROJECTTYPE],0),MATCH(Details[[#Headers],[BUSINESS LAWYER]],Parameters[#Headers],0))*INDEX('PROJECT PARAMETERS'!$B$11:$H$11,1,MATCH(Details[[#Headers],[BUSINESS LAWYER]],Parameters[#Headers],0))*Details[[#This Row],[GESCHATTE WERKZAAMHEDEN]]</f>
        <v>#N/A</v>
      </c>
      <c r="N6" s="26" t="e">
        <f>INDEX(Parameters[],MATCH(Details[[#This Row],[PROJECTTYPE]],Parameters[PROJECTTYPE],0),MATCH(Details[[#Headers],[DEFENSE LITIGATOR]],Parameters[#Headers],0))*INDEX('PROJECT PARAMETERS'!$B$11:$H$11,1,MATCH(Details[[#Headers],[DEFENSE LITIGATOR]],Parameters[#Headers],0))*Details[[#This Row],[GESCHATTE WERKZAAMHEDEN]]</f>
        <v>#N/A</v>
      </c>
      <c r="O6" s="26" t="e">
        <f>INDEX(Parameters[],MATCH(Details[[#This Row],[PROJECTTYPE]],Parameters[PROJECTTYPE],0),MATCH(Details[[#Headers],[INTELLECTUAL PROPERTY LAWYER]],Parameters[#Headers],0))*INDEX('PROJECT PARAMETERS'!$B$11:$H$11,1,MATCH(Details[[#Headers],[INTELLECTUAL PROPERTY LAWYER]],Parameters[#Headers],0))*Details[[#This Row],[GESCHATTE WERKZAAMHEDEN]]</f>
        <v>#N/A</v>
      </c>
      <c r="P6" s="26" t="e">
        <f>INDEX(Parameters[],MATCH(Details[[#This Row],[PROJECTTYPE]],Parameters[PROJECTTYPE],0),MATCH(Details[[#Headers],[BANKRUPTCY LAWYER]],Parameters[#Headers],0))*INDEX('PROJECT PARAMETERS'!$B$11:$H$11,1,MATCH(Details[[#Headers],[BANKRUPTCY LAWYER]],Parameters[#Headers],0))*Details[[#This Row],[GESCHATTE WERKZAAMHEDEN]]</f>
        <v>#N/A</v>
      </c>
      <c r="Q6" s="26" t="e">
        <f>INDEX(Parameters[],MATCH(Details[[#This Row],[PROJECTTYPE]],Parameters[PROJECTTYPE],0),MATCH(Details[[#Headers],[ADMIN STAFF]],Parameters[#Headers],0))*INDEX('PROJECT PARAMETERS'!$B$11:$H$11,1,MATCH(Details[[#Headers],[ADMIN STAFF]],Parameters[#Headers],0))*Details[[#This Row],[GESCHATTE WERKZAAMHEDEN]]</f>
        <v>#N/A</v>
      </c>
      <c r="R6" s="26" t="e">
        <f>INDEX(Parameters[],MATCH(Details[[#This Row],[PROJECTTYPE]],Parameters[PROJECTTYPE],0),MATCH(Details[[#Headers],[GENERAL PARTNER]],Parameters[#Headers],0))*INDEX('PROJECT PARAMETERS'!$B$11:$H$11,1,MATCH(Details[[#Headers],[GENERAL PARTNER]],Parameters[#Headers],0))*Details[[#This Row],[DAADWERKELIJK WERK]]</f>
        <v>#N/A</v>
      </c>
      <c r="S6" s="26" t="e">
        <f>INDEX(Parameters[],MATCH(Details[[#This Row],[PROJECTTYPE]],Parameters[PROJECTTYPE],0),MATCH(Details[[#Headers],[BUSINESS LAWYER]],Parameters[#Headers],0))*INDEX('PROJECT PARAMETERS'!$B$11:$H$11,1,MATCH(Details[[#Headers],[BUSINESS LAWYER]],Parameters[#Headers],0))*Details[[#This Row],[DAADWERKELIJK WERK]]</f>
        <v>#N/A</v>
      </c>
      <c r="T6" s="26" t="e">
        <f>INDEX(Parameters[],MATCH(Details[[#This Row],[PROJECTTYPE]],Parameters[PROJECTTYPE],0),MATCH(Details[[#Headers],[DEFENSE LITIGATOR]],Parameters[#Headers],0))*INDEX('PROJECT PARAMETERS'!$B$11:$H$11,1,MATCH(Details[[#Headers],[DEFENSE LITIGATOR]],Parameters[#Headers],0))*Details[[#This Row],[DAADWERKELIJK WERK]]</f>
        <v>#N/A</v>
      </c>
      <c r="U6" s="26" t="e">
        <f>INDEX(Parameters[],MATCH(Details[[#This Row],[PROJECTTYPE]],Parameters[PROJECTTYPE],0),MATCH(Details[[#Headers],[INTELLECTUAL PROPERTY LAWYER]],Parameters[#Headers],0))*INDEX('PROJECT PARAMETERS'!$B$11:$H$11,1,MATCH(Details[[#Headers],[INTELLECTUAL PROPERTY LAWYER]],Parameters[#Headers],0))*Details[[#This Row],[DAADWERKELIJK WERK]]</f>
        <v>#N/A</v>
      </c>
      <c r="V6" s="26" t="e">
        <f>INDEX(Parameters[],MATCH(Details[[#This Row],[PROJECTTYPE]],Parameters[PROJECTTYPE],0),MATCH(Details[[#Headers],[BANKRUPTCY LAWYER]],Parameters[#Headers],0))*INDEX('PROJECT PARAMETERS'!$B$11:$H$11,1,MATCH(Details[[#Headers],[BANKRUPTCY LAWYER]],Parameters[#Headers],0))*Details[[#This Row],[DAADWERKELIJK WERK]]</f>
        <v>#N/A</v>
      </c>
      <c r="W6" s="26" t="e">
        <f>INDEX(Parameters[],MATCH(Details[[#This Row],[PROJECTTYPE]],Parameters[PROJECTTYPE],0),MATCH(Details[[#Headers],[ADMIN STAFF]],Parameters[#Headers],0))*INDEX('PROJECT PARAMETERS'!$B$11:$H$11,1,MATCH(Details[[#Headers],[ADMIN STAFF]],Parameters[#Headers],0))*Details[[#This Row],[DAADWERKELIJK WERK]]</f>
        <v>#N/A</v>
      </c>
      <c r="Y6" s="32"/>
      <c r="Z6" s="32"/>
      <c r="AA6" s="32"/>
      <c r="AB6" s="32"/>
      <c r="AC6" s="32"/>
    </row>
    <row r="7" spans="1:29" s="27" customFormat="1" ht="34.799999999999997" customHeight="1" x14ac:dyDescent="0.25">
      <c r="A7" s="24"/>
      <c r="B7" s="25" t="s">
        <v>27</v>
      </c>
      <c r="C7" s="25" t="s">
        <v>49</v>
      </c>
      <c r="D7" s="38">
        <f ca="1">TODAY()+150</f>
        <v>46178</v>
      </c>
      <c r="E7" s="38">
        <f ca="1">TODAY()+150</f>
        <v>46178</v>
      </c>
      <c r="F7" s="38">
        <f ca="1">TODAY()+150</f>
        <v>46178</v>
      </c>
      <c r="G7" s="38">
        <f ca="1">TODAY()+170</f>
        <v>46198</v>
      </c>
      <c r="H7" s="25">
        <v>500</v>
      </c>
      <c r="I7" s="25">
        <v>500</v>
      </c>
      <c r="J7" s="25">
        <f ca="1">DAYS360(Details[[#This Row],[GESCHATTE START]],Details[[#This Row],[GESCHATTE EINDEIND]],FALSE)</f>
        <v>0</v>
      </c>
      <c r="K7" s="25">
        <f ca="1">DAYS360(Details[[#This Row],[ECHTE START]],Details[[#This Row],[HUIDIGE EINDSTAND]],FALSE)</f>
        <v>20</v>
      </c>
      <c r="L7" s="26" t="e">
        <f>INDEX(Parameters[],MATCH(Details[[#This Row],[PROJECTTYPE]],Parameters[PROJECTTYPE],0),MATCH(Details[[#Headers],[GENERAL PARTNER]],Parameters[#Headers],0))*INDEX('PROJECT PARAMETERS'!$B$11:$H$11,1,MATCH(Details[[#Headers],[GENERAL PARTNER]],Parameters[#Headers],0))*Details[[#This Row],[GESCHATTE WERKZAAMHEDEN]]</f>
        <v>#N/A</v>
      </c>
      <c r="M7" s="26" t="e">
        <f>INDEX(Parameters[],MATCH(Details[[#This Row],[PROJECTTYPE]],Parameters[PROJECTTYPE],0),MATCH(Details[[#Headers],[BUSINESS LAWYER]],Parameters[#Headers],0))*INDEX('PROJECT PARAMETERS'!$B$11:$H$11,1,MATCH(Details[[#Headers],[BUSINESS LAWYER]],Parameters[#Headers],0))*Details[[#This Row],[GESCHATTE WERKZAAMHEDEN]]</f>
        <v>#N/A</v>
      </c>
      <c r="N7" s="26" t="e">
        <f>INDEX(Parameters[],MATCH(Details[[#This Row],[PROJECTTYPE]],Parameters[PROJECTTYPE],0),MATCH(Details[[#Headers],[DEFENSE LITIGATOR]],Parameters[#Headers],0))*INDEX('PROJECT PARAMETERS'!$B$11:$H$11,1,MATCH(Details[[#Headers],[DEFENSE LITIGATOR]],Parameters[#Headers],0))*Details[[#This Row],[GESCHATTE WERKZAAMHEDEN]]</f>
        <v>#N/A</v>
      </c>
      <c r="O7" s="26" t="e">
        <f>INDEX(Parameters[],MATCH(Details[[#This Row],[PROJECTTYPE]],Parameters[PROJECTTYPE],0),MATCH(Details[[#Headers],[INTELLECTUAL PROPERTY LAWYER]],Parameters[#Headers],0))*INDEX('PROJECT PARAMETERS'!$B$11:$H$11,1,MATCH(Details[[#Headers],[INTELLECTUAL PROPERTY LAWYER]],Parameters[#Headers],0))*Details[[#This Row],[GESCHATTE WERKZAAMHEDEN]]</f>
        <v>#N/A</v>
      </c>
      <c r="P7" s="26" t="e">
        <f>INDEX(Parameters[],MATCH(Details[[#This Row],[PROJECTTYPE]],Parameters[PROJECTTYPE],0),MATCH(Details[[#Headers],[BANKRUPTCY LAWYER]],Parameters[#Headers],0))*INDEX('PROJECT PARAMETERS'!$B$11:$H$11,1,MATCH(Details[[#Headers],[BANKRUPTCY LAWYER]],Parameters[#Headers],0))*Details[[#This Row],[GESCHATTE WERKZAAMHEDEN]]</f>
        <v>#N/A</v>
      </c>
      <c r="Q7" s="26" t="e">
        <f>INDEX(Parameters[],MATCH(Details[[#This Row],[PROJECTTYPE]],Parameters[PROJECTTYPE],0),MATCH(Details[[#Headers],[ADMIN STAFF]],Parameters[#Headers],0))*INDEX('PROJECT PARAMETERS'!$B$11:$H$11,1,MATCH(Details[[#Headers],[ADMIN STAFF]],Parameters[#Headers],0))*Details[[#This Row],[GESCHATTE WERKZAAMHEDEN]]</f>
        <v>#N/A</v>
      </c>
      <c r="R7" s="26" t="e">
        <f>INDEX(Parameters[],MATCH(Details[[#This Row],[PROJECTTYPE]],Parameters[PROJECTTYPE],0),MATCH(Details[[#Headers],[GENERAL PARTNER]],Parameters[#Headers],0))*INDEX('PROJECT PARAMETERS'!$B$11:$H$11,1,MATCH(Details[[#Headers],[GENERAL PARTNER]],Parameters[#Headers],0))*Details[[#This Row],[DAADWERKELIJK WERK]]</f>
        <v>#N/A</v>
      </c>
      <c r="S7" s="26" t="e">
        <f>INDEX(Parameters[],MATCH(Details[[#This Row],[PROJECTTYPE]],Parameters[PROJECTTYPE],0),MATCH(Details[[#Headers],[BUSINESS LAWYER]],Parameters[#Headers],0))*INDEX('PROJECT PARAMETERS'!$B$11:$H$11,1,MATCH(Details[[#Headers],[BUSINESS LAWYER]],Parameters[#Headers],0))*Details[[#This Row],[DAADWERKELIJK WERK]]</f>
        <v>#N/A</v>
      </c>
      <c r="T7" s="26" t="e">
        <f>INDEX(Parameters[],MATCH(Details[[#This Row],[PROJECTTYPE]],Parameters[PROJECTTYPE],0),MATCH(Details[[#Headers],[DEFENSE LITIGATOR]],Parameters[#Headers],0))*INDEX('PROJECT PARAMETERS'!$B$11:$H$11,1,MATCH(Details[[#Headers],[DEFENSE LITIGATOR]],Parameters[#Headers],0))*Details[[#This Row],[DAADWERKELIJK WERK]]</f>
        <v>#N/A</v>
      </c>
      <c r="U7" s="26" t="e">
        <f>INDEX(Parameters[],MATCH(Details[[#This Row],[PROJECTTYPE]],Parameters[PROJECTTYPE],0),MATCH(Details[[#Headers],[INTELLECTUAL PROPERTY LAWYER]],Parameters[#Headers],0))*INDEX('PROJECT PARAMETERS'!$B$11:$H$11,1,MATCH(Details[[#Headers],[INTELLECTUAL PROPERTY LAWYER]],Parameters[#Headers],0))*Details[[#This Row],[DAADWERKELIJK WERK]]</f>
        <v>#N/A</v>
      </c>
      <c r="V7" s="26" t="e">
        <f>INDEX(Parameters[],MATCH(Details[[#This Row],[PROJECTTYPE]],Parameters[PROJECTTYPE],0),MATCH(Details[[#Headers],[BANKRUPTCY LAWYER]],Parameters[#Headers],0))*INDEX('PROJECT PARAMETERS'!$B$11:$H$11,1,MATCH(Details[[#Headers],[BANKRUPTCY LAWYER]],Parameters[#Headers],0))*Details[[#This Row],[DAADWERKELIJK WERK]]</f>
        <v>#N/A</v>
      </c>
      <c r="W7" s="26" t="e">
        <f>INDEX(Parameters[],MATCH(Details[[#This Row],[PROJECTTYPE]],Parameters[PROJECTTYPE],0),MATCH(Details[[#Headers],[ADMIN STAFF]],Parameters[#Headers],0))*INDEX('PROJECT PARAMETERS'!$B$11:$H$11,1,MATCH(Details[[#Headers],[ADMIN STAFF]],Parameters[#Headers],0))*Details[[#This Row],[DAADWERKELIJK WERK]]</f>
        <v>#N/A</v>
      </c>
      <c r="Y7" s="32"/>
      <c r="Z7" s="32"/>
      <c r="AA7" s="32"/>
      <c r="AB7" s="32"/>
      <c r="AC7" s="32"/>
    </row>
    <row r="8" spans="1:29" s="27" customFormat="1" ht="34.799999999999997" customHeight="1" x14ac:dyDescent="0.25">
      <c r="A8" s="24"/>
      <c r="B8" s="25" t="s">
        <v>28</v>
      </c>
      <c r="C8" s="25" t="s">
        <v>50</v>
      </c>
      <c r="D8" s="38">
        <f ca="1">TODAY()+200</f>
        <v>46228</v>
      </c>
      <c r="E8" s="38">
        <f ca="1">TODAY()+230</f>
        <v>46258</v>
      </c>
      <c r="F8" s="38">
        <f ca="1">TODAY()+230</f>
        <v>46258</v>
      </c>
      <c r="G8" s="38">
        <f ca="1">TODAY()+230</f>
        <v>46258</v>
      </c>
      <c r="H8" s="25">
        <v>150</v>
      </c>
      <c r="I8" s="25">
        <v>145</v>
      </c>
      <c r="J8" s="25">
        <f ca="1">DAYS360(Details[[#This Row],[GESCHATTE START]],Details[[#This Row],[GESCHATTE EINDEIND]],FALSE)</f>
        <v>29</v>
      </c>
      <c r="K8" s="25">
        <f ca="1">DAYS360(Details[[#This Row],[ECHTE START]],Details[[#This Row],[HUIDIGE EINDSTAND]],FALSE)</f>
        <v>0</v>
      </c>
      <c r="L8" s="26" t="e">
        <f>INDEX(Parameters[],MATCH(Details[[#This Row],[PROJECTTYPE]],Parameters[PROJECTTYPE],0),MATCH(Details[[#Headers],[GENERAL PARTNER]],Parameters[#Headers],0))*INDEX('PROJECT PARAMETERS'!$B$11:$H$11,1,MATCH(Details[[#Headers],[GENERAL PARTNER]],Parameters[#Headers],0))*Details[[#This Row],[GESCHATTE WERKZAAMHEDEN]]</f>
        <v>#N/A</v>
      </c>
      <c r="M8" s="26" t="e">
        <f>INDEX(Parameters[],MATCH(Details[[#This Row],[PROJECTTYPE]],Parameters[PROJECTTYPE],0),MATCH(Details[[#Headers],[BUSINESS LAWYER]],Parameters[#Headers],0))*INDEX('PROJECT PARAMETERS'!$B$11:$H$11,1,MATCH(Details[[#Headers],[BUSINESS LAWYER]],Parameters[#Headers],0))*Details[[#This Row],[GESCHATTE WERKZAAMHEDEN]]</f>
        <v>#N/A</v>
      </c>
      <c r="N8" s="26" t="e">
        <f>INDEX(Parameters[],MATCH(Details[[#This Row],[PROJECTTYPE]],Parameters[PROJECTTYPE],0),MATCH(Details[[#Headers],[DEFENSE LITIGATOR]],Parameters[#Headers],0))*INDEX('PROJECT PARAMETERS'!$B$11:$H$11,1,MATCH(Details[[#Headers],[DEFENSE LITIGATOR]],Parameters[#Headers],0))*Details[[#This Row],[GESCHATTE WERKZAAMHEDEN]]</f>
        <v>#N/A</v>
      </c>
      <c r="O8" s="26" t="e">
        <f>INDEX(Parameters[],MATCH(Details[[#This Row],[PROJECTTYPE]],Parameters[PROJECTTYPE],0),MATCH(Details[[#Headers],[INTELLECTUAL PROPERTY LAWYER]],Parameters[#Headers],0))*INDEX('PROJECT PARAMETERS'!$B$11:$H$11,1,MATCH(Details[[#Headers],[INTELLECTUAL PROPERTY LAWYER]],Parameters[#Headers],0))*Details[[#This Row],[GESCHATTE WERKZAAMHEDEN]]</f>
        <v>#N/A</v>
      </c>
      <c r="P8" s="26" t="e">
        <f>INDEX(Parameters[],MATCH(Details[[#This Row],[PROJECTTYPE]],Parameters[PROJECTTYPE],0),MATCH(Details[[#Headers],[BANKRUPTCY LAWYER]],Parameters[#Headers],0))*INDEX('PROJECT PARAMETERS'!$B$11:$H$11,1,MATCH(Details[[#Headers],[BANKRUPTCY LAWYER]],Parameters[#Headers],0))*Details[[#This Row],[GESCHATTE WERKZAAMHEDEN]]</f>
        <v>#N/A</v>
      </c>
      <c r="Q8" s="26" t="e">
        <f>INDEX(Parameters[],MATCH(Details[[#This Row],[PROJECTTYPE]],Parameters[PROJECTTYPE],0),MATCH(Details[[#Headers],[ADMIN STAFF]],Parameters[#Headers],0))*INDEX('PROJECT PARAMETERS'!$B$11:$H$11,1,MATCH(Details[[#Headers],[ADMIN STAFF]],Parameters[#Headers],0))*Details[[#This Row],[GESCHATTE WERKZAAMHEDEN]]</f>
        <v>#N/A</v>
      </c>
      <c r="R8" s="26" t="e">
        <f>INDEX(Parameters[],MATCH(Details[[#This Row],[PROJECTTYPE]],Parameters[PROJECTTYPE],0),MATCH(Details[[#Headers],[GENERAL PARTNER]],Parameters[#Headers],0))*INDEX('PROJECT PARAMETERS'!$B$11:$H$11,1,MATCH(Details[[#Headers],[GENERAL PARTNER]],Parameters[#Headers],0))*Details[[#This Row],[DAADWERKELIJK WERK]]</f>
        <v>#N/A</v>
      </c>
      <c r="S8" s="26" t="e">
        <f>INDEX(Parameters[],MATCH(Details[[#This Row],[PROJECTTYPE]],Parameters[PROJECTTYPE],0),MATCH(Details[[#Headers],[BUSINESS LAWYER]],Parameters[#Headers],0))*INDEX('PROJECT PARAMETERS'!$B$11:$H$11,1,MATCH(Details[[#Headers],[BUSINESS LAWYER]],Parameters[#Headers],0))*Details[[#This Row],[DAADWERKELIJK WERK]]</f>
        <v>#N/A</v>
      </c>
      <c r="T8" s="26" t="e">
        <f>INDEX(Parameters[],MATCH(Details[[#This Row],[PROJECTTYPE]],Parameters[PROJECTTYPE],0),MATCH(Details[[#Headers],[DEFENSE LITIGATOR]],Parameters[#Headers],0))*INDEX('PROJECT PARAMETERS'!$B$11:$H$11,1,MATCH(Details[[#Headers],[DEFENSE LITIGATOR]],Parameters[#Headers],0))*Details[[#This Row],[DAADWERKELIJK WERK]]</f>
        <v>#N/A</v>
      </c>
      <c r="U8" s="26" t="e">
        <f>INDEX(Parameters[],MATCH(Details[[#This Row],[PROJECTTYPE]],Parameters[PROJECTTYPE],0),MATCH(Details[[#Headers],[INTELLECTUAL PROPERTY LAWYER]],Parameters[#Headers],0))*INDEX('PROJECT PARAMETERS'!$B$11:$H$11,1,MATCH(Details[[#Headers],[INTELLECTUAL PROPERTY LAWYER]],Parameters[#Headers],0))*Details[[#This Row],[DAADWERKELIJK WERK]]</f>
        <v>#N/A</v>
      </c>
      <c r="V8" s="26" t="e">
        <f>INDEX(Parameters[],MATCH(Details[[#This Row],[PROJECTTYPE]],Parameters[PROJECTTYPE],0),MATCH(Details[[#Headers],[BANKRUPTCY LAWYER]],Parameters[#Headers],0))*INDEX('PROJECT PARAMETERS'!$B$11:$H$11,1,MATCH(Details[[#Headers],[BANKRUPTCY LAWYER]],Parameters[#Headers],0))*Details[[#This Row],[DAADWERKELIJK WERK]]</f>
        <v>#N/A</v>
      </c>
      <c r="W8" s="26" t="e">
        <f>INDEX(Parameters[],MATCH(Details[[#This Row],[PROJECTTYPE]],Parameters[PROJECTTYPE],0),MATCH(Details[[#Headers],[ADMIN STAFF]],Parameters[#Headers],0))*INDEX('PROJECT PARAMETERS'!$B$11:$H$11,1,MATCH(Details[[#Headers],[ADMIN STAFF]],Parameters[#Headers],0))*Details[[#This Row],[DAADWERKELIJK WERK]]</f>
        <v>#N/A</v>
      </c>
      <c r="Y8" s="32"/>
      <c r="Z8" s="32"/>
      <c r="AA8" s="32"/>
      <c r="AB8" s="32"/>
      <c r="AC8" s="32"/>
    </row>
    <row r="9" spans="1:29" s="27" customFormat="1" ht="34.799999999999997" customHeight="1" x14ac:dyDescent="0.25">
      <c r="A9" s="24"/>
      <c r="B9" s="25" t="s">
        <v>29</v>
      </c>
      <c r="C9" s="25" t="s">
        <v>51</v>
      </c>
      <c r="D9" s="38">
        <f ca="1">TODAY()+220</f>
        <v>46248</v>
      </c>
      <c r="E9" s="38">
        <f ca="1">TODAY()+250</f>
        <v>46278</v>
      </c>
      <c r="F9" s="38">
        <f ca="1">TODAY()+230</f>
        <v>46258</v>
      </c>
      <c r="G9" s="38">
        <f ca="1">TODAY()+259</f>
        <v>46287</v>
      </c>
      <c r="H9" s="25">
        <v>250</v>
      </c>
      <c r="I9" s="25">
        <v>255</v>
      </c>
      <c r="J9" s="25">
        <f ca="1">DAYS360(Details[[#This Row],[GESCHATTE START]],Details[[#This Row],[GESCHATTE EINDEIND]],FALSE)</f>
        <v>29</v>
      </c>
      <c r="K9" s="25">
        <f ca="1">DAYS360(Details[[#This Row],[ECHTE START]],Details[[#This Row],[HUIDIGE EINDSTAND]],FALSE)</f>
        <v>28</v>
      </c>
      <c r="L9" s="26" t="e">
        <f>INDEX(Parameters[],MATCH(Details[[#This Row],[PROJECTTYPE]],Parameters[PROJECTTYPE],0),MATCH(Details[[#Headers],[GENERAL PARTNER]],Parameters[#Headers],0))*INDEX('PROJECT PARAMETERS'!$B$11:$H$11,1,MATCH(Details[[#Headers],[GENERAL PARTNER]],Parameters[#Headers],0))*Details[[#This Row],[GESCHATTE WERKZAAMHEDEN]]</f>
        <v>#N/A</v>
      </c>
      <c r="M9" s="26" t="e">
        <f>INDEX(Parameters[],MATCH(Details[[#This Row],[PROJECTTYPE]],Parameters[PROJECTTYPE],0),MATCH(Details[[#Headers],[BUSINESS LAWYER]],Parameters[#Headers],0))*INDEX('PROJECT PARAMETERS'!$B$11:$H$11,1,MATCH(Details[[#Headers],[BUSINESS LAWYER]],Parameters[#Headers],0))*Details[[#This Row],[GESCHATTE WERKZAAMHEDEN]]</f>
        <v>#N/A</v>
      </c>
      <c r="N9" s="26" t="e">
        <f>INDEX(Parameters[],MATCH(Details[[#This Row],[PROJECTTYPE]],Parameters[PROJECTTYPE],0),MATCH(Details[[#Headers],[DEFENSE LITIGATOR]],Parameters[#Headers],0))*INDEX('PROJECT PARAMETERS'!$B$11:$H$11,1,MATCH(Details[[#Headers],[DEFENSE LITIGATOR]],Parameters[#Headers],0))*Details[[#This Row],[GESCHATTE WERKZAAMHEDEN]]</f>
        <v>#N/A</v>
      </c>
      <c r="O9" s="26" t="e">
        <f>INDEX(Parameters[],MATCH(Details[[#This Row],[PROJECTTYPE]],Parameters[PROJECTTYPE],0),MATCH(Details[[#Headers],[INTELLECTUAL PROPERTY LAWYER]],Parameters[#Headers],0))*INDEX('PROJECT PARAMETERS'!$B$11:$H$11,1,MATCH(Details[[#Headers],[INTELLECTUAL PROPERTY LAWYER]],Parameters[#Headers],0))*Details[[#This Row],[GESCHATTE WERKZAAMHEDEN]]</f>
        <v>#N/A</v>
      </c>
      <c r="P9" s="26" t="e">
        <f>INDEX(Parameters[],MATCH(Details[[#This Row],[PROJECTTYPE]],Parameters[PROJECTTYPE],0),MATCH(Details[[#Headers],[BANKRUPTCY LAWYER]],Parameters[#Headers],0))*INDEX('PROJECT PARAMETERS'!$B$11:$H$11,1,MATCH(Details[[#Headers],[BANKRUPTCY LAWYER]],Parameters[#Headers],0))*Details[[#This Row],[GESCHATTE WERKZAAMHEDEN]]</f>
        <v>#N/A</v>
      </c>
      <c r="Q9" s="26" t="e">
        <f>INDEX(Parameters[],MATCH(Details[[#This Row],[PROJECTTYPE]],Parameters[PROJECTTYPE],0),MATCH(Details[[#Headers],[ADMIN STAFF]],Parameters[#Headers],0))*INDEX('PROJECT PARAMETERS'!$B$11:$H$11,1,MATCH(Details[[#Headers],[ADMIN STAFF]],Parameters[#Headers],0))*Details[[#This Row],[GESCHATTE WERKZAAMHEDEN]]</f>
        <v>#N/A</v>
      </c>
      <c r="R9" s="26" t="e">
        <f>INDEX(Parameters[],MATCH(Details[[#This Row],[PROJECTTYPE]],Parameters[PROJECTTYPE],0),MATCH(Details[[#Headers],[GENERAL PARTNER]],Parameters[#Headers],0))*INDEX('PROJECT PARAMETERS'!$B$11:$H$11,1,MATCH(Details[[#Headers],[GENERAL PARTNER]],Parameters[#Headers],0))*Details[[#This Row],[DAADWERKELIJK WERK]]</f>
        <v>#N/A</v>
      </c>
      <c r="S9" s="26" t="e">
        <f>INDEX(Parameters[],MATCH(Details[[#This Row],[PROJECTTYPE]],Parameters[PROJECTTYPE],0),MATCH(Details[[#Headers],[BUSINESS LAWYER]],Parameters[#Headers],0))*INDEX('PROJECT PARAMETERS'!$B$11:$H$11,1,MATCH(Details[[#Headers],[BUSINESS LAWYER]],Parameters[#Headers],0))*Details[[#This Row],[DAADWERKELIJK WERK]]</f>
        <v>#N/A</v>
      </c>
      <c r="T9" s="26" t="e">
        <f>INDEX(Parameters[],MATCH(Details[[#This Row],[PROJECTTYPE]],Parameters[PROJECTTYPE],0),MATCH(Details[[#Headers],[DEFENSE LITIGATOR]],Parameters[#Headers],0))*INDEX('PROJECT PARAMETERS'!$B$11:$H$11,1,MATCH(Details[[#Headers],[DEFENSE LITIGATOR]],Parameters[#Headers],0))*Details[[#This Row],[DAADWERKELIJK WERK]]</f>
        <v>#N/A</v>
      </c>
      <c r="U9" s="26" t="e">
        <f>INDEX(Parameters[],MATCH(Details[[#This Row],[PROJECTTYPE]],Parameters[PROJECTTYPE],0),MATCH(Details[[#Headers],[INTELLECTUAL PROPERTY LAWYER]],Parameters[#Headers],0))*INDEX('PROJECT PARAMETERS'!$B$11:$H$11,1,MATCH(Details[[#Headers],[INTELLECTUAL PROPERTY LAWYER]],Parameters[#Headers],0))*Details[[#This Row],[DAADWERKELIJK WERK]]</f>
        <v>#N/A</v>
      </c>
      <c r="V9" s="26" t="e">
        <f>INDEX(Parameters[],MATCH(Details[[#This Row],[PROJECTTYPE]],Parameters[PROJECTTYPE],0),MATCH(Details[[#Headers],[BANKRUPTCY LAWYER]],Parameters[#Headers],0))*INDEX('PROJECT PARAMETERS'!$B$11:$H$11,1,MATCH(Details[[#Headers],[BANKRUPTCY LAWYER]],Parameters[#Headers],0))*Details[[#This Row],[DAADWERKELIJK WERK]]</f>
        <v>#N/A</v>
      </c>
      <c r="W9" s="26" t="e">
        <f>INDEX(Parameters[],MATCH(Details[[#This Row],[PROJECTTYPE]],Parameters[PROJECTTYPE],0),MATCH(Details[[#Headers],[ADMIN STAFF]],Parameters[#Headers],0))*INDEX('PROJECT PARAMETERS'!$B$11:$H$11,1,MATCH(Details[[#Headers],[ADMIN STAFF]],Parameters[#Headers],0))*Details[[#This Row],[DAADWERKELIJK WERK]]</f>
        <v>#N/A</v>
      </c>
      <c r="Y9" s="32"/>
      <c r="Z9" s="32"/>
      <c r="AA9" s="32"/>
      <c r="AB9" s="32"/>
      <c r="AC9" s="32"/>
    </row>
    <row r="10" spans="1:29" s="27" customFormat="1" ht="34.799999999999997" customHeight="1" x14ac:dyDescent="0.25">
      <c r="A10" s="24"/>
      <c r="B10" s="27" t="s">
        <v>60</v>
      </c>
      <c r="H10" s="27">
        <f>SUBTOTAL(109,Details[GESCHATTE WERKZAAMHEDEN])</f>
        <v>1500</v>
      </c>
      <c r="I10" s="27">
        <f>SUBTOTAL(109,Details[DAADWERKELIJK WERK])</f>
        <v>1510</v>
      </c>
      <c r="J10" s="27">
        <f ca="1">SUBTOTAL(109,Details[GESCHATTE DUUR])</f>
        <v>190</v>
      </c>
      <c r="K10" s="27">
        <f ca="1">SUBTOTAL(109,Details[WERKELIJKE DUUR])</f>
        <v>175</v>
      </c>
    </row>
  </sheetData>
  <mergeCells count="1">
    <mergeCell ref="Y2:AC9"/>
  </mergeCells>
  <dataValidations count="1">
    <dataValidation type="list" allowBlank="1" showInputMessage="1" showErrorMessage="1" sqref="C5:C9" xr:uid="{00000000-0002-0000-0200-000000000000}">
      <formula1>ProjectType</formula1>
    </dataValidation>
  </dataValidations>
  <printOptions horizontalCentered="1"/>
  <pageMargins left="0.4" right="0.4" top="0.4" bottom="0.4" header="0.3" footer="0.3"/>
  <pageSetup scale="95" fitToHeight="0" orientation="landscape" horizontalDpi="4294967293" verticalDpi="0" r:id="rId1"/>
  <headerFooter differentFirst="1">
    <oddFooter>Page &amp;P of &amp;N</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7"/>
    <pageSetUpPr fitToPage="1"/>
  </sheetPr>
  <dimension ref="A1:T28"/>
  <sheetViews>
    <sheetView showGridLines="0" workbookViewId="0">
      <selection activeCell="N12" sqref="N12"/>
    </sheetView>
  </sheetViews>
  <sheetFormatPr baseColWidth="10" defaultColWidth="9.109375" defaultRowHeight="13.8" x14ac:dyDescent="0.25"/>
  <cols>
    <col min="1" max="1" width="1.88671875" style="10" customWidth="1"/>
    <col min="2" max="2" width="16.33203125" style="1" bestFit="1" customWidth="1"/>
    <col min="3" max="4" width="15.5546875" style="1" customWidth="1"/>
    <col min="5" max="6" width="13.33203125" style="1" customWidth="1"/>
    <col min="7" max="7" width="16.6640625" style="1" customWidth="1"/>
    <col min="8" max="8" width="12.44140625" style="1" bestFit="1" customWidth="1"/>
    <col min="9" max="9" width="15.5546875" style="1" customWidth="1"/>
    <col min="10" max="11" width="15.6640625" style="1" customWidth="1"/>
    <col min="12" max="12" width="15.5546875" style="1" customWidth="1"/>
    <col min="13" max="13" width="17.109375" style="1" customWidth="1"/>
    <col min="14" max="14" width="14" style="1" customWidth="1"/>
    <col min="15" max="15" width="2.6640625" style="1" customWidth="1"/>
    <col min="16" max="16384" width="9.109375" style="1"/>
  </cols>
  <sheetData>
    <row r="1" spans="1:20" ht="35.4" customHeight="1" x14ac:dyDescent="0.25">
      <c r="A1" s="10" t="s">
        <v>35</v>
      </c>
      <c r="B1" s="22" t="str">
        <f>'PROJECT PARAMETERS'!B1</f>
        <v>Bedrijfsnaam</v>
      </c>
      <c r="C1" s="22"/>
      <c r="D1" s="22"/>
      <c r="E1" s="22"/>
      <c r="F1" s="22"/>
      <c r="G1" s="22"/>
      <c r="H1" s="22"/>
      <c r="I1" s="22"/>
      <c r="J1" s="22"/>
      <c r="K1" s="22"/>
      <c r="L1" s="22"/>
      <c r="M1" s="22"/>
      <c r="N1" s="22"/>
    </row>
    <row r="2" spans="1:20" ht="20.399999999999999" x14ac:dyDescent="0.35">
      <c r="A2" s="10" t="s">
        <v>31</v>
      </c>
      <c r="B2" s="2" t="str">
        <f>'PROJECT PARAMETERS'!B2</f>
        <v>Projectplanning voor advocatenkantoren</v>
      </c>
      <c r="C2" s="2"/>
      <c r="D2" s="2"/>
      <c r="E2" s="2"/>
      <c r="F2" s="2"/>
      <c r="G2" s="2"/>
      <c r="H2" s="2"/>
      <c r="I2" s="2"/>
      <c r="J2" s="2"/>
      <c r="K2" s="2"/>
    </row>
    <row r="3" spans="1:20" ht="15" x14ac:dyDescent="0.25">
      <c r="B3" s="3"/>
      <c r="C3" s="3"/>
      <c r="D3" s="3"/>
      <c r="E3" s="3"/>
      <c r="F3" s="3"/>
      <c r="G3" s="3"/>
      <c r="H3" s="3"/>
      <c r="I3" s="3"/>
      <c r="J3" s="3"/>
      <c r="K3" s="3"/>
    </row>
    <row r="4" spans="1:20" ht="21.6" customHeight="1" x14ac:dyDescent="0.25">
      <c r="A4" s="10" t="s">
        <v>42</v>
      </c>
      <c r="C4" s="33" t="s">
        <v>70</v>
      </c>
      <c r="D4" s="34"/>
      <c r="E4" s="34"/>
      <c r="F4" s="34"/>
      <c r="G4" s="34"/>
      <c r="H4" s="35"/>
      <c r="I4" s="33" t="s">
        <v>71</v>
      </c>
      <c r="J4" s="34"/>
      <c r="K4" s="34"/>
      <c r="L4" s="34"/>
      <c r="M4" s="34"/>
      <c r="N4" s="35"/>
      <c r="P4" s="36" t="s">
        <v>43</v>
      </c>
      <c r="Q4" s="37"/>
      <c r="R4" s="37"/>
      <c r="S4" s="37"/>
      <c r="T4" s="37"/>
    </row>
    <row r="5" spans="1:20" s="9" customFormat="1" ht="26.4" x14ac:dyDescent="0.25">
      <c r="A5" s="18" t="s">
        <v>36</v>
      </c>
      <c r="B5" s="21" t="s">
        <v>61</v>
      </c>
      <c r="C5" s="8" t="s">
        <v>54</v>
      </c>
      <c r="D5" s="8" t="s">
        <v>11</v>
      </c>
      <c r="E5" s="8" t="s">
        <v>75</v>
      </c>
      <c r="F5" s="8" t="s">
        <v>21</v>
      </c>
      <c r="G5" s="8" t="s">
        <v>56</v>
      </c>
      <c r="H5" s="8" t="s">
        <v>12</v>
      </c>
      <c r="I5" s="8" t="s">
        <v>73</v>
      </c>
      <c r="J5" s="8" t="s">
        <v>19</v>
      </c>
      <c r="K5" s="8" t="s">
        <v>74</v>
      </c>
      <c r="L5" s="8" t="s">
        <v>20</v>
      </c>
      <c r="M5" s="8" t="s">
        <v>59</v>
      </c>
      <c r="N5" s="8" t="s">
        <v>1</v>
      </c>
      <c r="P5" s="37"/>
      <c r="Q5" s="37"/>
      <c r="R5" s="37"/>
      <c r="S5" s="37"/>
      <c r="T5" s="37"/>
    </row>
    <row r="6" spans="1:20" ht="36.6" customHeight="1" x14ac:dyDescent="0.25">
      <c r="B6" t="s">
        <v>25</v>
      </c>
      <c r="C6" s="30">
        <v>7700</v>
      </c>
      <c r="D6" s="30">
        <v>7000</v>
      </c>
      <c r="E6" s="30">
        <v>22000</v>
      </c>
      <c r="F6" s="30">
        <v>20000</v>
      </c>
      <c r="G6" s="30">
        <v>0</v>
      </c>
      <c r="H6" s="30">
        <v>0</v>
      </c>
      <c r="I6" s="30">
        <v>0</v>
      </c>
      <c r="J6" s="30">
        <v>0</v>
      </c>
      <c r="K6" s="30">
        <v>0</v>
      </c>
      <c r="L6" s="30">
        <v>0</v>
      </c>
      <c r="M6" s="30">
        <v>13750</v>
      </c>
      <c r="N6" s="30">
        <v>12500</v>
      </c>
      <c r="P6" s="37"/>
      <c r="Q6" s="37"/>
      <c r="R6" s="37"/>
      <c r="S6" s="37"/>
      <c r="T6" s="37"/>
    </row>
    <row r="7" spans="1:20" ht="36.6" customHeight="1" x14ac:dyDescent="0.25">
      <c r="B7" t="s">
        <v>26</v>
      </c>
      <c r="C7" s="30">
        <v>13650</v>
      </c>
      <c r="D7" s="30">
        <v>14000</v>
      </c>
      <c r="E7" s="30">
        <v>39000</v>
      </c>
      <c r="F7" s="30">
        <v>40000</v>
      </c>
      <c r="G7" s="30">
        <v>0</v>
      </c>
      <c r="H7" s="30">
        <v>0</v>
      </c>
      <c r="I7" s="30">
        <v>10725</v>
      </c>
      <c r="J7" s="30">
        <v>11000</v>
      </c>
      <c r="K7" s="30">
        <v>0</v>
      </c>
      <c r="L7" s="30">
        <v>0</v>
      </c>
      <c r="M7" s="30">
        <v>19500</v>
      </c>
      <c r="N7" s="30">
        <v>20000</v>
      </c>
      <c r="P7" s="37"/>
      <c r="Q7" s="37"/>
      <c r="R7" s="37"/>
      <c r="S7" s="37"/>
      <c r="T7" s="37"/>
    </row>
    <row r="8" spans="1:20" ht="36.6" customHeight="1" x14ac:dyDescent="0.25">
      <c r="B8" t="s">
        <v>27</v>
      </c>
      <c r="C8" s="30">
        <v>35000</v>
      </c>
      <c r="D8" s="30">
        <v>35000</v>
      </c>
      <c r="E8" s="30">
        <v>0</v>
      </c>
      <c r="F8" s="30">
        <v>0</v>
      </c>
      <c r="G8" s="30">
        <v>75000</v>
      </c>
      <c r="H8" s="30">
        <v>75000</v>
      </c>
      <c r="I8" s="30">
        <v>0</v>
      </c>
      <c r="J8" s="30">
        <v>0</v>
      </c>
      <c r="K8" s="30">
        <v>0</v>
      </c>
      <c r="L8" s="30">
        <v>0</v>
      </c>
      <c r="M8" s="30">
        <v>18750</v>
      </c>
      <c r="N8" s="30">
        <v>18750</v>
      </c>
      <c r="P8" s="37"/>
      <c r="Q8" s="37"/>
      <c r="R8" s="37"/>
      <c r="S8" s="37"/>
      <c r="T8" s="37"/>
    </row>
    <row r="9" spans="1:20" ht="36.6" customHeight="1" x14ac:dyDescent="0.25">
      <c r="B9" t="s">
        <v>28</v>
      </c>
      <c r="C9" s="30">
        <v>5075</v>
      </c>
      <c r="D9" s="30">
        <v>5250</v>
      </c>
      <c r="E9" s="30">
        <v>0</v>
      </c>
      <c r="F9" s="30">
        <v>0</v>
      </c>
      <c r="G9" s="30">
        <v>0</v>
      </c>
      <c r="H9" s="30">
        <v>0</v>
      </c>
      <c r="I9" s="30">
        <v>23925</v>
      </c>
      <c r="J9" s="30">
        <v>24750</v>
      </c>
      <c r="K9" s="30">
        <v>0</v>
      </c>
      <c r="L9" s="30">
        <v>0</v>
      </c>
      <c r="M9" s="30">
        <v>5437.5</v>
      </c>
      <c r="N9" s="30">
        <v>5625</v>
      </c>
      <c r="P9" s="37"/>
      <c r="Q9" s="37"/>
      <c r="R9" s="37"/>
      <c r="S9" s="37"/>
      <c r="T9" s="37"/>
    </row>
    <row r="10" spans="1:20" ht="36.6" customHeight="1" x14ac:dyDescent="0.25">
      <c r="B10" t="s">
        <v>29</v>
      </c>
      <c r="C10" s="30">
        <v>17850</v>
      </c>
      <c r="D10" s="30">
        <v>17500</v>
      </c>
      <c r="E10" s="30">
        <v>6375</v>
      </c>
      <c r="F10" s="30">
        <v>6250</v>
      </c>
      <c r="G10" s="30">
        <v>30600</v>
      </c>
      <c r="H10" s="30">
        <v>30000</v>
      </c>
      <c r="I10" s="30">
        <v>0</v>
      </c>
      <c r="J10" s="30">
        <v>0</v>
      </c>
      <c r="K10" s="30">
        <v>0</v>
      </c>
      <c r="L10" s="30">
        <v>0</v>
      </c>
      <c r="M10" s="30">
        <v>9562.5</v>
      </c>
      <c r="N10" s="30">
        <v>9375</v>
      </c>
      <c r="P10" s="37"/>
      <c r="Q10" s="37"/>
      <c r="R10" s="37"/>
      <c r="S10" s="37"/>
      <c r="T10" s="37"/>
    </row>
    <row r="11" spans="1:20" ht="36.6" customHeight="1" x14ac:dyDescent="0.25">
      <c r="B11" t="s">
        <v>72</v>
      </c>
      <c r="C11" s="30">
        <v>79275</v>
      </c>
      <c r="D11" s="30">
        <v>78750</v>
      </c>
      <c r="E11" s="30">
        <v>67375</v>
      </c>
      <c r="F11" s="30">
        <v>66250</v>
      </c>
      <c r="G11" s="30">
        <v>105600</v>
      </c>
      <c r="H11" s="30">
        <v>105000</v>
      </c>
      <c r="I11" s="30">
        <v>34650</v>
      </c>
      <c r="J11" s="30">
        <v>35750</v>
      </c>
      <c r="K11" s="30">
        <v>0</v>
      </c>
      <c r="L11" s="30">
        <v>0</v>
      </c>
      <c r="M11" s="30">
        <v>67000</v>
      </c>
      <c r="N11" s="30">
        <v>66250</v>
      </c>
      <c r="P11" s="37"/>
      <c r="Q11" s="37"/>
      <c r="R11" s="37"/>
      <c r="S11" s="37"/>
      <c r="T11" s="37"/>
    </row>
    <row r="12" spans="1:20" x14ac:dyDescent="0.25">
      <c r="B12"/>
      <c r="C12"/>
      <c r="D12"/>
      <c r="E12"/>
      <c r="F12"/>
      <c r="G12"/>
      <c r="H12"/>
      <c r="I12"/>
      <c r="J12"/>
      <c r="K12"/>
      <c r="L12"/>
      <c r="M12"/>
      <c r="N12"/>
      <c r="P12" s="37"/>
      <c r="Q12" s="37"/>
      <c r="R12" s="37"/>
      <c r="S12" s="37"/>
      <c r="T12" s="37"/>
    </row>
    <row r="13" spans="1:20" x14ac:dyDescent="0.25">
      <c r="B13"/>
      <c r="C13"/>
      <c r="D13"/>
      <c r="E13"/>
      <c r="F13"/>
      <c r="G13"/>
      <c r="H13"/>
      <c r="I13"/>
      <c r="J13"/>
      <c r="K13"/>
      <c r="L13"/>
      <c r="M13"/>
      <c r="N13"/>
      <c r="P13" s="37"/>
      <c r="Q13" s="37"/>
      <c r="R13" s="37"/>
      <c r="S13" s="37"/>
      <c r="T13" s="37"/>
    </row>
    <row r="14" spans="1:20" x14ac:dyDescent="0.25">
      <c r="B14"/>
      <c r="C14"/>
      <c r="D14"/>
      <c r="E14"/>
      <c r="F14"/>
      <c r="G14"/>
      <c r="H14"/>
      <c r="I14"/>
      <c r="J14"/>
      <c r="K14"/>
      <c r="L14"/>
      <c r="M14"/>
      <c r="N14"/>
      <c r="P14" s="37"/>
      <c r="Q14" s="37"/>
      <c r="R14" s="37"/>
      <c r="S14" s="37"/>
      <c r="T14" s="37"/>
    </row>
    <row r="15" spans="1:20" x14ac:dyDescent="0.25">
      <c r="B15"/>
      <c r="C15"/>
      <c r="D15"/>
      <c r="E15"/>
      <c r="F15"/>
      <c r="G15"/>
      <c r="H15"/>
      <c r="I15"/>
      <c r="J15"/>
      <c r="K15"/>
      <c r="L15"/>
      <c r="M15"/>
      <c r="N15"/>
      <c r="P15" s="37"/>
      <c r="Q15" s="37"/>
      <c r="R15" s="37"/>
      <c r="S15" s="37"/>
      <c r="T15" s="37"/>
    </row>
    <row r="16" spans="1:20" x14ac:dyDescent="0.25">
      <c r="B16"/>
      <c r="C16"/>
      <c r="D16"/>
      <c r="E16"/>
      <c r="F16"/>
      <c r="G16"/>
      <c r="H16"/>
      <c r="I16"/>
      <c r="J16"/>
      <c r="K16"/>
      <c r="L16"/>
      <c r="M16"/>
      <c r="N16"/>
    </row>
    <row r="17" spans="2:14" x14ac:dyDescent="0.25">
      <c r="B17"/>
      <c r="C17"/>
      <c r="D17"/>
      <c r="E17"/>
      <c r="F17"/>
      <c r="G17"/>
      <c r="H17"/>
      <c r="I17"/>
      <c r="J17"/>
      <c r="K17"/>
      <c r="L17"/>
      <c r="M17"/>
      <c r="N17"/>
    </row>
    <row r="18" spans="2:14" x14ac:dyDescent="0.25">
      <c r="B18"/>
      <c r="C18"/>
      <c r="D18"/>
      <c r="E18"/>
      <c r="F18"/>
      <c r="G18"/>
      <c r="H18"/>
      <c r="I18"/>
      <c r="J18"/>
      <c r="K18"/>
      <c r="L18"/>
      <c r="M18"/>
      <c r="N18"/>
    </row>
    <row r="19" spans="2:14" x14ac:dyDescent="0.25">
      <c r="B19"/>
      <c r="C19"/>
      <c r="D19"/>
      <c r="E19"/>
      <c r="F19"/>
      <c r="G19"/>
      <c r="H19"/>
      <c r="I19"/>
      <c r="J19"/>
      <c r="K19"/>
      <c r="L19"/>
      <c r="M19"/>
      <c r="N19"/>
    </row>
    <row r="20" spans="2:14" x14ac:dyDescent="0.25">
      <c r="B20"/>
      <c r="C20"/>
      <c r="D20"/>
      <c r="E20"/>
      <c r="F20"/>
      <c r="G20"/>
      <c r="H20"/>
      <c r="I20"/>
      <c r="J20"/>
      <c r="K20"/>
      <c r="L20"/>
      <c r="M20"/>
      <c r="N20"/>
    </row>
    <row r="21" spans="2:14" x14ac:dyDescent="0.25">
      <c r="B21"/>
      <c r="C21"/>
      <c r="D21"/>
      <c r="E21"/>
      <c r="F21"/>
      <c r="G21"/>
      <c r="H21"/>
      <c r="I21"/>
      <c r="J21"/>
      <c r="K21"/>
      <c r="L21"/>
      <c r="M21"/>
      <c r="N21"/>
    </row>
    <row r="22" spans="2:14" x14ac:dyDescent="0.25">
      <c r="B22"/>
      <c r="C22"/>
      <c r="D22"/>
      <c r="E22"/>
      <c r="F22"/>
      <c r="G22"/>
      <c r="H22"/>
      <c r="I22"/>
      <c r="J22"/>
      <c r="K22"/>
      <c r="L22"/>
      <c r="M22"/>
      <c r="N22"/>
    </row>
    <row r="23" spans="2:14" x14ac:dyDescent="0.25">
      <c r="B23"/>
      <c r="C23"/>
      <c r="D23"/>
      <c r="E23"/>
      <c r="F23"/>
      <c r="G23"/>
      <c r="H23"/>
      <c r="I23"/>
      <c r="J23"/>
      <c r="K23"/>
      <c r="L23"/>
      <c r="M23"/>
      <c r="N23"/>
    </row>
    <row r="24" spans="2:14" x14ac:dyDescent="0.25">
      <c r="B24"/>
      <c r="C24"/>
      <c r="D24"/>
      <c r="E24"/>
      <c r="F24"/>
      <c r="G24"/>
      <c r="H24"/>
      <c r="I24"/>
      <c r="J24"/>
      <c r="K24"/>
      <c r="L24"/>
      <c r="M24"/>
      <c r="N24"/>
    </row>
    <row r="25" spans="2:14" x14ac:dyDescent="0.25">
      <c r="B25"/>
      <c r="C25"/>
      <c r="D25"/>
      <c r="E25"/>
      <c r="F25"/>
      <c r="G25"/>
      <c r="H25"/>
      <c r="I25"/>
      <c r="J25"/>
      <c r="K25"/>
      <c r="L25"/>
      <c r="M25"/>
      <c r="N25"/>
    </row>
    <row r="26" spans="2:14" x14ac:dyDescent="0.25">
      <c r="B26"/>
      <c r="C26"/>
      <c r="D26"/>
      <c r="E26"/>
      <c r="F26"/>
      <c r="G26"/>
      <c r="H26"/>
      <c r="I26"/>
      <c r="J26"/>
      <c r="K26"/>
      <c r="L26"/>
      <c r="M26"/>
      <c r="N26"/>
    </row>
    <row r="27" spans="2:14" x14ac:dyDescent="0.25">
      <c r="B27"/>
      <c r="C27"/>
      <c r="D27"/>
      <c r="E27"/>
      <c r="F27"/>
      <c r="G27"/>
      <c r="H27"/>
      <c r="I27"/>
      <c r="J27"/>
      <c r="K27"/>
      <c r="L27"/>
      <c r="M27"/>
      <c r="N27"/>
    </row>
    <row r="28" spans="2:14" x14ac:dyDescent="0.25">
      <c r="B28"/>
      <c r="C28"/>
      <c r="D28"/>
      <c r="E28"/>
      <c r="F28"/>
      <c r="G28"/>
      <c r="H28"/>
      <c r="I28"/>
      <c r="J28"/>
      <c r="K28"/>
      <c r="L28"/>
      <c r="M28"/>
      <c r="N28"/>
    </row>
  </sheetData>
  <mergeCells count="3">
    <mergeCell ref="I4:N4"/>
    <mergeCell ref="C4:H4"/>
    <mergeCell ref="P4:T15"/>
  </mergeCells>
  <printOptions horizontalCentered="1"/>
  <pageMargins left="0.4" right="0.4" top="0.4" bottom="0.4" header="0.3" footer="0.3"/>
  <pageSetup scale="78" fitToHeight="0" orientation="landscape" horizontalDpi="4294967293" r:id="rId2"/>
  <headerFooter differentFirst="1">
    <oddFooter>Page &amp;P of &amp;N</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PROJECT PARAMETERS</vt:lpstr>
      <vt:lpstr>PROJECT DETAILS</vt:lpstr>
      <vt:lpstr>PROJECT TOTALS</vt:lpstr>
      <vt:lpstr>ProjectType</vt:lpstr>
      <vt:lpstr>'PROJECT DETAILS'!Títulos_a_imprimir</vt:lpstr>
      <vt:lpstr>'PROJECT TOTALS'!Títulos_a_imprimir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2018-05-29T11:56:34Z</dcterms:created>
  <dcterms:modified xsi:type="dcterms:W3CDTF">2026-01-06T22:01:57Z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2018-05-29T11:56:42.5666079Z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