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hidePivotFieldList="1" defaultThemeVersion="124226"/>
  <mc:AlternateContent xmlns:mc="http://schemas.openxmlformats.org/markup-compatibility/2006">
    <mc:Choice Requires="x15">
      <x15ac:absPath xmlns:x15ac="http://schemas.microsoft.com/office/spreadsheetml/2010/11/ac" url="https://d.docs.live.net/84f4355c494e6213/Escritorio/Neerlandes/"/>
    </mc:Choice>
  </mc:AlternateContent>
  <xr:revisionPtr revIDLastSave="137" documentId="13_ncr:1_{18D4457A-7C95-45D0-BCE7-4FD8081E997C}" xr6:coauthVersionLast="47" xr6:coauthVersionMax="47" xr10:uidLastSave="{80675CF5-7A15-4392-9E3C-09BA0030C41E}"/>
  <bookViews>
    <workbookView xWindow="-108" yWindow="-108" windowWidth="23256" windowHeight="12456" activeTab="1" xr2:uid="{2BCB476E-7365-4BFE-87B6-D61FFB256E4B}"/>
  </bookViews>
  <sheets>
    <sheet name="Bijzonderheden " sheetId="1" r:id="rId1"/>
    <sheet name="Verkoopprognose" sheetId="2" r:id="rId2"/>
  </sheets>
  <definedNames>
    <definedName name="elcort">#REF!</definedName>
    <definedName name="ELCORTE">#REF!</definedName>
    <definedName name="Slicer_Previsión__cerrar">#N/A</definedName>
  </definedNames>
  <calcPr calcId="191029"/>
  <pivotCaches>
    <pivotCache cacheId="0" r:id="rId3"/>
  </pivotCaches>
  <extLst>
    <ext xmlns:x14="http://schemas.microsoft.com/office/spreadsheetml/2009/9/main" uri="{BBE1A952-AA13-448e-AADC-164F8A28A991}">
      <x14:slicerCaches>
        <x14:slicerCache r:id="rId4"/>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9" i="1" l="1"/>
  <c r="I28" i="1"/>
  <c r="I27" i="1"/>
  <c r="I26" i="1"/>
  <c r="I25" i="1"/>
  <c r="I24" i="1"/>
  <c r="I23" i="1"/>
  <c r="I22" i="1"/>
  <c r="I21" i="1"/>
  <c r="I20" i="1"/>
  <c r="I19" i="1"/>
  <c r="I18" i="1"/>
  <c r="I17" i="1"/>
  <c r="I16" i="1"/>
  <c r="I15" i="1"/>
  <c r="I14" i="1"/>
  <c r="I13" i="1"/>
  <c r="I12" i="1"/>
  <c r="I11" i="1"/>
  <c r="I10" i="1"/>
  <c r="I9" i="1"/>
  <c r="I8" i="1"/>
  <c r="I7" i="1"/>
  <c r="C5" i="2"/>
  <c r="C6" i="2"/>
  <c r="C7" i="2"/>
  <c r="C8" i="2"/>
  <c r="C9" i="2"/>
  <c r="C10" i="2"/>
  <c r="C11" i="2"/>
  <c r="C12" i="2"/>
  <c r="C13" i="2"/>
  <c r="C14" i="2"/>
  <c r="C15" i="2"/>
  <c r="C16" i="2"/>
  <c r="C17" i="2" l="1"/>
</calcChain>
</file>

<file path=xl/sharedStrings.xml><?xml version="1.0" encoding="utf-8"?>
<sst xmlns="http://schemas.openxmlformats.org/spreadsheetml/2006/main" count="142" uniqueCount="89">
  <si>
    <t>Adatum Corporation</t>
  </si>
  <si>
    <t>Rowan Murphy</t>
  </si>
  <si>
    <t>Adventure Works</t>
  </si>
  <si>
    <t>Miho Kojima</t>
  </si>
  <si>
    <t>Alpine Ski House</t>
  </si>
  <si>
    <t>Cora Thomas</t>
  </si>
  <si>
    <t>Ellis Turner</t>
  </si>
  <si>
    <t>City Power &amp; Light</t>
  </si>
  <si>
    <t>Coho Vineyard</t>
  </si>
  <si>
    <t>Coho Winery</t>
  </si>
  <si>
    <t>Contoso, Ltd.</t>
  </si>
  <si>
    <t>Contoso Pharmaceuticals</t>
  </si>
  <si>
    <t>Fabrikam, Inc.</t>
  </si>
  <si>
    <t>APSA: Pacífico</t>
  </si>
  <si>
    <t>Litware, Inc.</t>
  </si>
  <si>
    <t>Northwind Traders</t>
  </si>
  <si>
    <t>Proseware, Inc.</t>
  </si>
  <si>
    <t>Verkoopprognose</t>
  </si>
  <si>
    <t>Vooruitziendheid 
sluiten</t>
  </si>
  <si>
    <t>Opportunity Name</t>
  </si>
  <si>
    <t>Baldwin Museum of Science</t>
  </si>
  <si>
    <t>Blue Yonder Luchtvaartmaatschappijen</t>
  </si>
  <si>
    <t>Geconsolideerde Bode</t>
  </si>
  <si>
    <t>Vierde Koffie</t>
  </si>
  <si>
    <t>Grafisch Ontwerp Instituut</t>
  </si>
  <si>
    <t>Enorme Verzekering</t>
  </si>
  <si>
    <t>Luzern Uitgeverij</t>
  </si>
  <si>
    <t>Margie's Reis</t>
  </si>
  <si>
    <t>School voor Schone Kunsten</t>
  </si>
  <si>
    <t>Southridge Video</t>
  </si>
  <si>
    <t>Tailspin Speelgoed</t>
  </si>
  <si>
    <t>Verkoop 
agent</t>
  </si>
  <si>
    <t>Samengevat</t>
  </si>
  <si>
    <t>Verkoop 
regio</t>
  </si>
  <si>
    <t>Verenigde Staten: Noordoost</t>
  </si>
  <si>
    <t>Verenigde Staten: Zuidoost</t>
  </si>
  <si>
    <t>Verenigde Staten: Noord-Centraal</t>
  </si>
  <si>
    <t>Verenigde Staten: Zuid-Centraal</t>
  </si>
  <si>
    <t>Verenigde Staten: Noordwest</t>
  </si>
  <si>
    <t>Verenigde Staten: Southwest</t>
  </si>
  <si>
    <t>Canada: Oost</t>
  </si>
  <si>
    <t>Canada: West</t>
  </si>
  <si>
    <t>EMEA: Frankrijk</t>
  </si>
  <si>
    <t>EMEA: Duitsland</t>
  </si>
  <si>
    <t>EMEA: Italië</t>
  </si>
  <si>
    <t>EMEA: Overig</t>
  </si>
  <si>
    <t>APSA: Azië</t>
  </si>
  <si>
    <t>APSA: Mexico</t>
  </si>
  <si>
    <t>APSA: Australië</t>
  </si>
  <si>
    <t>APSA: Overig</t>
  </si>
  <si>
    <t>EMEA: Verenigd Koninkrijk</t>
  </si>
  <si>
    <t>Verkoop 
categorie</t>
  </si>
  <si>
    <t>Consulting</t>
  </si>
  <si>
    <t>Producten</t>
  </si>
  <si>
    <t>Leren</t>
  </si>
  <si>
    <t>Mengsel</t>
  </si>
  <si>
    <t>Professionele Diensten</t>
  </si>
  <si>
    <t>Steunen</t>
  </si>
  <si>
    <t>Diensten</t>
  </si>
  <si>
    <t>Technische ondersteuning</t>
  </si>
  <si>
    <t>Verkoop 
fase</t>
  </si>
  <si>
    <t>Formele goedkeuring</t>
  </si>
  <si>
    <t>Gelegenheid</t>
  </si>
  <si>
    <t>Geïdentificeerde behoefte</t>
  </si>
  <si>
    <t>Beschermheerschap</t>
  </si>
  <si>
    <t>Gevalideerd budget</t>
  </si>
  <si>
    <t>Behoefteanalyse</t>
  </si>
  <si>
    <t>Voorgestelde oplossing</t>
  </si>
  <si>
    <t>Schriftelijk voorstel</t>
  </si>
  <si>
    <t>Mondelinge goedkeuring</t>
  </si>
  <si>
    <t>Verwachte hoeveelheid</t>
  </si>
  <si>
    <t>Verkoopkans</t>
  </si>
  <si>
    <t>Gewogen voorspelling</t>
  </si>
  <si>
    <t>Maand</t>
  </si>
  <si>
    <t>Totale algemene</t>
  </si>
  <si>
    <t>Januari</t>
  </si>
  <si>
    <t>Februari</t>
  </si>
  <si>
    <t>Maart</t>
  </si>
  <si>
    <t>april</t>
  </si>
  <si>
    <t>mei</t>
  </si>
  <si>
    <t>Juni</t>
  </si>
  <si>
    <t>Juli</t>
  </si>
  <si>
    <t>augustus</t>
  </si>
  <si>
    <t>september</t>
  </si>
  <si>
    <t>oktober</t>
  </si>
  <si>
    <t>November</t>
  </si>
  <si>
    <t>December</t>
  </si>
  <si>
    <t>Maandelijks 
vooruitziendheid</t>
  </si>
  <si>
    <t>Geaccumuleerde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</si>
</sst>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quot;#,##0.00_);\(&quot;$&quot;#,##0.00\)"/>
    <numFmt numFmtId="165" formatCode="[$-409]mmmm\-yy;@"/>
    <numFmt numFmtId="166" formatCode="[$-409]mmm\-yy;@"/>
    <numFmt numFmtId="167" formatCode="[$-413]mmmm\-yy;@"/>
    <numFmt numFmtId="168" formatCode="[$€-413]\ #,##0.00"/>
  </numFmts>
  <fonts count="6" x14ac:knownFonts="1">
    <font>
      <sz val="10"/>
      <name val="Arial"/>
      <family val="2"/>
    </font>
    <font>
      <sz val="10"/>
      <name val="Arial"/>
      <family val="2"/>
    </font>
    <font>
      <sz val="11"/>
      <name val="Arial"/>
      <family val="2"/>
    </font>
    <font>
      <sz val="48"/>
      <color theme="0"/>
      <name val="Algerian"/>
      <family val="5"/>
    </font>
    <font>
      <b/>
      <sz val="10"/>
      <color theme="1"/>
      <name val="Arial"/>
      <family val="2"/>
    </font>
    <font>
      <sz val="26"/>
      <color theme="0"/>
      <name val="Algerian"/>
      <family val="5"/>
    </font>
  </fonts>
  <fills count="5">
    <fill>
      <patternFill patternType="none"/>
    </fill>
    <fill>
      <patternFill patternType="gray125"/>
    </fill>
    <fill>
      <patternFill patternType="solid">
        <fgColor theme="4" tint="0.79998168889431442"/>
        <bgColor theme="4" tint="0.79998168889431442"/>
      </patternFill>
    </fill>
    <fill>
      <patternFill patternType="solid">
        <fgColor rgb="FF002060"/>
        <bgColor indexed="64"/>
      </patternFill>
    </fill>
    <fill>
      <patternFill patternType="solid">
        <fgColor theme="3" tint="0.399975585192419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2">
    <xf numFmtId="0" fontId="0" fillId="0" borderId="0"/>
    <xf numFmtId="9" fontId="1" fillId="0" borderId="0" applyFont="0" applyFill="0" applyBorder="0" applyAlignment="0" applyProtection="0"/>
  </cellStyleXfs>
  <cellXfs count="20">
    <xf numFmtId="0" fontId="0" fillId="0" borderId="0" xfId="0"/>
    <xf numFmtId="0" fontId="0" fillId="0" borderId="1" xfId="0" applyBorder="1" applyAlignment="1">
      <alignment horizontal="left" vertical="center"/>
    </xf>
    <xf numFmtId="9" fontId="0" fillId="0" borderId="1" xfId="1" applyFont="1" applyBorder="1" applyAlignment="1">
      <alignment horizontal="left" vertical="center"/>
    </xf>
    <xf numFmtId="0" fontId="0" fillId="0" borderId="0" xfId="0" applyAlignment="1">
      <alignment horizontal="left" vertical="center"/>
    </xf>
    <xf numFmtId="0" fontId="0" fillId="0" borderId="7" xfId="0" applyBorder="1" applyAlignment="1">
      <alignment horizontal="left" vertical="center"/>
    </xf>
    <xf numFmtId="9" fontId="0" fillId="0" borderId="7" xfId="1" applyFont="1" applyBorder="1" applyAlignment="1">
      <alignment horizontal="left" vertical="center"/>
    </xf>
    <xf numFmtId="0" fontId="2" fillId="0" borderId="3" xfId="0" applyFont="1" applyBorder="1" applyAlignment="1">
      <alignment vertical="center"/>
    </xf>
    <xf numFmtId="0" fontId="2" fillId="0" borderId="4" xfId="0" applyFont="1" applyBorder="1" applyAlignment="1">
      <alignment vertical="center"/>
    </xf>
    <xf numFmtId="0" fontId="0" fillId="4" borderId="1" xfId="0" applyFill="1" applyBorder="1" applyAlignment="1">
      <alignment horizontal="left" vertical="center"/>
    </xf>
    <xf numFmtId="0" fontId="4" fillId="4" borderId="1" xfId="0" applyFont="1" applyFill="1" applyBorder="1" applyAlignment="1">
      <alignment horizontal="left" vertical="center"/>
    </xf>
    <xf numFmtId="166" fontId="0" fillId="0" borderId="1" xfId="0" applyNumberFormat="1" applyBorder="1" applyAlignment="1">
      <alignment horizontal="left" vertical="center"/>
    </xf>
    <xf numFmtId="0" fontId="3" fillId="3" borderId="1" xfId="0" applyFont="1" applyFill="1" applyBorder="1" applyAlignment="1">
      <alignment horizontal="center" vertical="center"/>
    </xf>
    <xf numFmtId="0" fontId="5" fillId="3" borderId="1" xfId="0" applyFont="1" applyFill="1" applyBorder="1" applyAlignment="1">
      <alignment horizontal="center" vertical="center"/>
    </xf>
    <xf numFmtId="0" fontId="2" fillId="0" borderId="2" xfId="0" applyFont="1" applyBorder="1" applyAlignment="1">
      <alignment vertical="center" wrapText="1"/>
    </xf>
    <xf numFmtId="167" fontId="0" fillId="0" borderId="5" xfId="0" applyNumberFormat="1" applyBorder="1" applyAlignment="1">
      <alignment horizontal="left" vertical="center"/>
    </xf>
    <xf numFmtId="167" fontId="0" fillId="0" borderId="6" xfId="0" applyNumberFormat="1" applyBorder="1" applyAlignment="1">
      <alignment horizontal="left" vertical="center"/>
    </xf>
    <xf numFmtId="0" fontId="2" fillId="0" borderId="3" xfId="0" applyFont="1" applyBorder="1" applyAlignment="1">
      <alignment vertical="center" wrapText="1"/>
    </xf>
    <xf numFmtId="168" fontId="0" fillId="0" borderId="1" xfId="0" applyNumberFormat="1" applyBorder="1" applyAlignment="1">
      <alignment horizontal="left" vertical="center"/>
    </xf>
    <xf numFmtId="168" fontId="0" fillId="0" borderId="7" xfId="0" applyNumberFormat="1" applyBorder="1" applyAlignment="1">
      <alignment horizontal="left" vertical="center"/>
    </xf>
    <xf numFmtId="168" fontId="4" fillId="2" borderId="1" xfId="0" applyNumberFormat="1" applyFont="1" applyFill="1" applyBorder="1" applyAlignment="1">
      <alignment horizontal="left" vertical="center"/>
    </xf>
  </cellXfs>
  <cellStyles count="2">
    <cellStyle name="Normal" xfId="0" builtinId="0"/>
    <cellStyle name="Porcentaje" xfId="1" builtinId="5"/>
  </cellStyles>
  <dxfs count="414">
    <dxf>
      <numFmt numFmtId="168" formatCode="[$€-413]\ #,##0.00"/>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8" formatCode="[$€-413]\ #,##0.00"/>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68" formatCode="[$€-413]\ #,##0.00"/>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numFmt numFmtId="167" formatCode="[$-413]mmmm\-yy;@"/>
      <alignment horizontal="left" vertical="center" textRotation="0" wrapText="0" indent="0" justifyLastLine="0" shrinkToFit="0" readingOrder="0"/>
      <border diagonalUp="0" diagonalDown="0">
        <left/>
        <right style="thin">
          <color indexed="64"/>
        </right>
        <top style="thin">
          <color indexed="64"/>
        </top>
        <bottom style="thin">
          <color indexed="64"/>
        </bottom>
      </border>
    </dxf>
    <dxf>
      <alignment horizontal="left"/>
    </dxf>
    <dxf>
      <alignment horizontal="left"/>
    </dxf>
    <dxf>
      <alignment horizontal="left"/>
    </dxf>
    <dxf>
      <alignment horizontal="left"/>
    </dxf>
    <dxf>
      <alignment horizontal="left"/>
    </dxf>
    <dxf>
      <alignment horizontal="left"/>
    </dxf>
    <dxf>
      <alignment vertical="center"/>
    </dxf>
    <dxf>
      <alignment vertical="center"/>
    </dxf>
    <dxf>
      <alignment vertical="center"/>
    </dxf>
    <dxf>
      <alignment vertical="center"/>
    </dxf>
    <dxf>
      <alignment vertical="center"/>
    </dxf>
    <dxf>
      <alignment vertical="center"/>
    </dxf>
    <dxf>
      <fill>
        <patternFill patternType="solid">
          <bgColor theme="3" tint="0.39997558519241921"/>
        </patternFill>
      </fill>
    </dxf>
    <dxf>
      <fill>
        <patternFill patternType="solid">
          <bgColor theme="3" tint="0.39997558519241921"/>
        </patternFill>
      </fill>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166" formatCode="[$-409]mmm\-yy;@"/>
    </dxf>
    <dxf>
      <font>
        <b val="0"/>
        <i val="0"/>
        <strike val="0"/>
        <condense val="0"/>
        <extend val="0"/>
        <outline val="0"/>
        <shadow val="0"/>
        <u val="none"/>
        <vertAlign val="baseline"/>
        <sz val="10"/>
        <color auto="1"/>
        <name val="Arial"/>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dxf>
    <dxf>
      <border>
        <bottom style="thin">
          <color indexed="64"/>
        </bottom>
      </border>
    </dxf>
    <dxf>
      <font>
        <strike val="0"/>
        <outline val="0"/>
        <shadow val="0"/>
        <u val="none"/>
        <vertAlign val="baseline"/>
        <sz val="11"/>
        <color auto="1"/>
        <name val="Arial"/>
        <family val="2"/>
        <scheme val="none"/>
      </font>
      <alignment horizontal="general"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pivotCacheDefinition" Target="pivotCache/pivotCacheDefinition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microsoft.com/office/2007/relationships/slicerCache" Target="slicerCaches/slicerCach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[Previsión de ventas.xlsx]Verkoopprognose!PivotTable1</c:name>
    <c:fmtId val="0"/>
  </c:pivotSource>
  <c:chart>
    <c:autoTitleDeleted val="1"/>
    <c:pivotFmts>
      <c:pivotFmt>
        <c:idx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Lbl>
          <c:idx val="0"/>
          <c:layout>
            <c:manualLayout>
              <c:x val="0"/>
              <c:y val="-5.3937432578209279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Lbl>
          <c:idx val="0"/>
          <c:layout>
            <c:manualLayout>
              <c:x val="-6.5710113073651581E-17"/>
              <c:y val="-2.1574973031283712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Lbl>
          <c:idx val="0"/>
          <c:layout>
            <c:manualLayout>
              <c:x val="1.4336917562724014E-2"/>
              <c:y val="3.5958288385472192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Verkoopprognose!$B$4</c:f>
              <c:strCache>
                <c:ptCount val="1"/>
                <c:pt idx="0">
                  <c:v>Total</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Pt>
            <c:idx val="1"/>
            <c:invertIfNegative val="0"/>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extLst>
              <c:ext xmlns:c16="http://schemas.microsoft.com/office/drawing/2014/chart" uri="{C3380CC4-5D6E-409C-BE32-E72D297353CC}">
                <c16:uniqueId val="{00000002-B6BD-4B9B-B631-DE7ADD988DD0}"/>
              </c:ext>
            </c:extLst>
          </c:dPt>
          <c:dPt>
            <c:idx val="4"/>
            <c:invertIfNegative val="0"/>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extLst>
              <c:ext xmlns:c16="http://schemas.microsoft.com/office/drawing/2014/chart" uri="{C3380CC4-5D6E-409C-BE32-E72D297353CC}">
                <c16:uniqueId val="{00000003-B6BD-4B9B-B631-DE7ADD988DD0}"/>
              </c:ext>
            </c:extLst>
          </c:dPt>
          <c:dPt>
            <c:idx val="5"/>
            <c:invertIfNegative val="0"/>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extLst>
              <c:ext xmlns:c16="http://schemas.microsoft.com/office/drawing/2014/chart" uri="{C3380CC4-5D6E-409C-BE32-E72D297353CC}">
                <c16:uniqueId val="{00000004-B6BD-4B9B-B631-DE7ADD988DD0}"/>
              </c:ext>
            </c:extLst>
          </c:dPt>
          <c:dLbls>
            <c:dLbl>
              <c:idx val="1"/>
              <c:layout>
                <c:manualLayout>
                  <c:x val="0"/>
                  <c:y val="-5.3937432578209279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6BD-4B9B-B631-DE7ADD988DD0}"/>
                </c:ext>
              </c:extLst>
            </c:dLbl>
            <c:dLbl>
              <c:idx val="4"/>
              <c:layout>
                <c:manualLayout>
                  <c:x val="-6.5710113073651581E-17"/>
                  <c:y val="-2.1574973031283712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6BD-4B9B-B631-DE7ADD988DD0}"/>
                </c:ext>
              </c:extLst>
            </c:dLbl>
            <c:dLbl>
              <c:idx val="5"/>
              <c:layout>
                <c:manualLayout>
                  <c:x val="1.4336917562724014E-2"/>
                  <c:y val="3.5958288385472192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6BD-4B9B-B631-DE7ADD988DD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Verkoopprognose!$A$5:$A$17</c:f>
              <c:strCache>
                <c:ptCount val="12"/>
                <c:pt idx="0">
                  <c:v>Januari</c:v>
                </c:pt>
                <c:pt idx="1">
                  <c:v>Februari</c:v>
                </c:pt>
                <c:pt idx="2">
                  <c:v>Maart</c:v>
                </c:pt>
                <c:pt idx="3">
                  <c:v>april</c:v>
                </c:pt>
                <c:pt idx="4">
                  <c:v>mei</c:v>
                </c:pt>
                <c:pt idx="5">
                  <c:v>Juni</c:v>
                </c:pt>
                <c:pt idx="6">
                  <c:v>Juli</c:v>
                </c:pt>
                <c:pt idx="7">
                  <c:v>augustus</c:v>
                </c:pt>
                <c:pt idx="8">
                  <c:v>september</c:v>
                </c:pt>
                <c:pt idx="9">
                  <c:v>oktober</c:v>
                </c:pt>
                <c:pt idx="10">
                  <c:v>November</c:v>
                </c:pt>
                <c:pt idx="11">
                  <c:v>December</c:v>
                </c:pt>
              </c:strCache>
            </c:strRef>
          </c:cat>
          <c:val>
            <c:numRef>
              <c:f>Verkoopprognose!$B$5:$B$17</c:f>
              <c:numCache>
                <c:formatCode>[$€-413]\ #,##0.00</c:formatCode>
                <c:ptCount val="12"/>
                <c:pt idx="0">
                  <c:v>151600</c:v>
                </c:pt>
                <c:pt idx="1">
                  <c:v>160320</c:v>
                </c:pt>
                <c:pt idx="2">
                  <c:v>243500</c:v>
                </c:pt>
                <c:pt idx="3">
                  <c:v>113450</c:v>
                </c:pt>
                <c:pt idx="4">
                  <c:v>143200</c:v>
                </c:pt>
                <c:pt idx="5">
                  <c:v>134000</c:v>
                </c:pt>
                <c:pt idx="6">
                  <c:v>89400</c:v>
                </c:pt>
                <c:pt idx="7">
                  <c:v>184900</c:v>
                </c:pt>
                <c:pt idx="8">
                  <c:v>100800</c:v>
                </c:pt>
                <c:pt idx="9">
                  <c:v>241850</c:v>
                </c:pt>
                <c:pt idx="10">
                  <c:v>142425</c:v>
                </c:pt>
                <c:pt idx="11">
                  <c:v>243400</c:v>
                </c:pt>
              </c:numCache>
            </c:numRef>
          </c:val>
          <c:extLst>
            <c:ext xmlns:c16="http://schemas.microsoft.com/office/drawing/2014/chart" uri="{C3380CC4-5D6E-409C-BE32-E72D297353CC}">
              <c16:uniqueId val="{00000000-B6BD-4B9B-B631-DE7ADD988DD0}"/>
            </c:ext>
          </c:extLst>
        </c:ser>
        <c:dLbls>
          <c:dLblPos val="outEnd"/>
          <c:showLegendKey val="0"/>
          <c:showVal val="1"/>
          <c:showCatName val="0"/>
          <c:showSerName val="0"/>
          <c:showPercent val="0"/>
          <c:showBubbleSize val="0"/>
        </c:dLbls>
        <c:gapWidth val="100"/>
        <c:overlap val="-24"/>
        <c:axId val="1683036431"/>
        <c:axId val="1683046031"/>
      </c:barChart>
      <c:catAx>
        <c:axId val="1683036431"/>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83046031"/>
        <c:crosses val="autoZero"/>
        <c:auto val="1"/>
        <c:lblAlgn val="ctr"/>
        <c:lblOffset val="100"/>
        <c:noMultiLvlLbl val="0"/>
      </c:catAx>
      <c:valAx>
        <c:axId val="1683046031"/>
        <c:scaling>
          <c:orientation val="minMax"/>
        </c:scaling>
        <c:delete val="0"/>
        <c:axPos val="l"/>
        <c:majorGridlines>
          <c:spPr>
            <a:ln w="9525" cap="flat" cmpd="sng" algn="ctr">
              <a:solidFill>
                <a:schemeClr val="lt1">
                  <a:lumMod val="95000"/>
                  <a:alpha val="10000"/>
                </a:schemeClr>
              </a:solidFill>
              <a:round/>
            </a:ln>
            <a:effectLst/>
          </c:spPr>
        </c:majorGridlines>
        <c:numFmt formatCode="[$€-413]\ #,##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83036431"/>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3</xdr:col>
      <xdr:colOff>91440</xdr:colOff>
      <xdr:row>0</xdr:row>
      <xdr:rowOff>15240</xdr:rowOff>
    </xdr:from>
    <xdr:to>
      <xdr:col>12</xdr:col>
      <xdr:colOff>99060</xdr:colOff>
      <xdr:row>5</xdr:row>
      <xdr:rowOff>266699</xdr:rowOff>
    </xdr:to>
    <mc:AlternateContent xmlns:mc="http://schemas.openxmlformats.org/markup-compatibility/2006" xmlns:a14="http://schemas.microsoft.com/office/drawing/2010/main">
      <mc:Choice Requires="a14">
        <xdr:graphicFrame macro="">
          <xdr:nvGraphicFramePr>
            <xdr:cNvPr id="3" name="Previsión &#10;cerrar">
              <a:extLst>
                <a:ext uri="{FF2B5EF4-FFF2-40B4-BE49-F238E27FC236}">
                  <a16:creationId xmlns:a16="http://schemas.microsoft.com/office/drawing/2014/main" id="{7B3B61A7-E4DE-F0C4-E60A-33D4622B1873}"/>
                </a:ext>
              </a:extLst>
            </xdr:cNvPr>
            <xdr:cNvGraphicFramePr/>
          </xdr:nvGraphicFramePr>
          <xdr:xfrm>
            <a:off x="0" y="0"/>
            <a:ext cx="0" cy="0"/>
          </xdr:xfrm>
          <a:graphic>
            <a:graphicData uri="http://schemas.microsoft.com/office/drawing/2010/slicer">
              <sle:slicer xmlns:sle="http://schemas.microsoft.com/office/drawing/2010/slicer" name="Previsión &#10;cerrar"/>
            </a:graphicData>
          </a:graphic>
        </xdr:graphicFrame>
      </mc:Choice>
      <mc:Fallback xmlns="">
        <xdr:sp macro="" textlink="">
          <xdr:nvSpPr>
            <xdr:cNvPr id="0" name=""/>
            <xdr:cNvSpPr>
              <a:spLocks noTextEdit="1"/>
            </xdr:cNvSpPr>
          </xdr:nvSpPr>
          <xdr:spPr>
            <a:xfrm>
              <a:off x="4191000" y="15240"/>
              <a:ext cx="7277100" cy="1303019"/>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3</xdr:col>
      <xdr:colOff>83820</xdr:colOff>
      <xdr:row>6</xdr:row>
      <xdr:rowOff>106680</xdr:rowOff>
    </xdr:from>
    <xdr:to>
      <xdr:col>11</xdr:col>
      <xdr:colOff>708660</xdr:colOff>
      <xdr:row>17</xdr:row>
      <xdr:rowOff>7620</xdr:rowOff>
    </xdr:to>
    <xdr:graphicFrame macro="">
      <xdr:nvGraphicFramePr>
        <xdr:cNvPr id="2" name="Chart 1">
          <a:extLst>
            <a:ext uri="{FF2B5EF4-FFF2-40B4-BE49-F238E27FC236}">
              <a16:creationId xmlns:a16="http://schemas.microsoft.com/office/drawing/2014/main" id="{EA2ADED9-3D3B-8E56-44BE-DDD6712BB15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lanning Wash Unit" refreshedDate="45990.397168055555" createdVersion="8" refreshedVersion="8" minRefreshableVersion="3" recordCount="23" xr:uid="{A8834196-7180-46AE-B913-0512027294BD}">
  <cacheSource type="worksheet">
    <worksheetSource name="Table1"/>
  </cacheSource>
  <cacheFields count="11">
    <cacheField name="Previsión _x000a_cerrar" numFmtId="165">
      <sharedItems containsSemiMixedTypes="0" containsNonDate="0" containsDate="1" containsString="0" minDate="2026-01-01T00:00:00" maxDate="2026-12-02T00:00:00" count="12">
        <d v="2026-01-01T00:00:00"/>
        <d v="2026-02-01T00:00:00"/>
        <d v="2026-03-01T00:00:00"/>
        <d v="2026-04-01T00:00:00"/>
        <d v="2026-05-01T00:00:00"/>
        <d v="2026-06-01T00:00:00"/>
        <d v="2026-07-01T00:00:00"/>
        <d v="2026-08-01T00:00:00"/>
        <d v="2026-10-01T00:00:00"/>
        <d v="2026-11-01T00:00:00"/>
        <d v="2026-12-01T00:00:00"/>
        <d v="2026-09-01T00:00:00"/>
      </sharedItems>
      <fieldGroup par="10"/>
    </cacheField>
    <cacheField name="Nombre de la oportunidad" numFmtId="0">
      <sharedItems/>
    </cacheField>
    <cacheField name="Ventas _x000a_agente" numFmtId="0">
      <sharedItems/>
    </cacheField>
    <cacheField name="Ventas _x000a_región" numFmtId="0">
      <sharedItems/>
    </cacheField>
    <cacheField name="Ventas _x000a_categoría" numFmtId="0">
      <sharedItems/>
    </cacheField>
    <cacheField name="Ventas _x000a_fase" numFmtId="0">
      <sharedItems/>
    </cacheField>
    <cacheField name="Cantidad prevista" numFmtId="164">
      <sharedItems containsSemiMixedTypes="0" containsString="0" containsNumber="1" containsInteger="1" minValue="140000" maxValue="180000"/>
    </cacheField>
    <cacheField name="Probabilidad de venta" numFmtId="9">
      <sharedItems containsSemiMixedTypes="0" containsString="0" containsNumber="1" minValue="0.1" maxValue="1"/>
    </cacheField>
    <cacheField name="Previsión ponderada" numFmtId="164">
      <sharedItems containsSemiMixedTypes="0" containsString="0" containsNumber="1" containsInteger="1" minValue="14520" maxValue="157000"/>
    </cacheField>
    <cacheField name="Days (Previsión _x000a_cerrar)" numFmtId="0" databaseField="0">
      <fieldGroup base="0">
        <rangePr groupBy="days" startDate="2026-01-01T00:00:00" endDate="2026-12-02T00:00:00"/>
        <groupItems count="368">
          <s v="&lt;1/1/2026"/>
          <s v="1-Jan"/>
          <s v="2-Jan"/>
          <s v="3-Jan"/>
          <s v="4-Jan"/>
          <s v="5-Jan"/>
          <s v="6-Jan"/>
          <s v="7-Jan"/>
          <s v="8-Jan"/>
          <s v="9-Jan"/>
          <s v="10-Jan"/>
          <s v="11-Jan"/>
          <s v="12-Jan"/>
          <s v="13-Jan"/>
          <s v="14-Jan"/>
          <s v="15-Jan"/>
          <s v="16-Jan"/>
          <s v="17-Jan"/>
          <s v="18-Jan"/>
          <s v="19-Jan"/>
          <s v="20-Jan"/>
          <s v="21-Jan"/>
          <s v="22-Jan"/>
          <s v="23-Jan"/>
          <s v="24-Jan"/>
          <s v="25-Jan"/>
          <s v="26-Jan"/>
          <s v="27-Jan"/>
          <s v="28-Jan"/>
          <s v="29-Jan"/>
          <s v="30-Jan"/>
          <s v="31-Jan"/>
          <s v="1-Feb"/>
          <s v="2-Feb"/>
          <s v="3-Feb"/>
          <s v="4-Feb"/>
          <s v="5-Feb"/>
          <s v="6-Feb"/>
          <s v="7-Feb"/>
          <s v="8-Feb"/>
          <s v="9-Feb"/>
          <s v="10-Feb"/>
          <s v="11-Feb"/>
          <s v="12-Feb"/>
          <s v="13-Feb"/>
          <s v="14-Feb"/>
          <s v="15-Feb"/>
          <s v="16-Feb"/>
          <s v="17-Feb"/>
          <s v="18-Feb"/>
          <s v="19-Feb"/>
          <s v="20-Feb"/>
          <s v="21-Feb"/>
          <s v="22-Feb"/>
          <s v="23-Feb"/>
          <s v="24-Feb"/>
          <s v="25-Feb"/>
          <s v="26-Feb"/>
          <s v="27-Feb"/>
          <s v="28-Feb"/>
          <s v="29-Feb"/>
          <s v="1-Mar"/>
          <s v="2-Mar"/>
          <s v="3-Mar"/>
          <s v="4-Mar"/>
          <s v="5-Mar"/>
          <s v="6-Mar"/>
          <s v="7-Mar"/>
          <s v="8-Mar"/>
          <s v="9-Mar"/>
          <s v="10-Mar"/>
          <s v="11-Mar"/>
          <s v="12-Mar"/>
          <s v="13-Mar"/>
          <s v="14-Mar"/>
          <s v="15-Mar"/>
          <s v="16-Mar"/>
          <s v="17-Mar"/>
          <s v="18-Mar"/>
          <s v="19-Mar"/>
          <s v="20-Mar"/>
          <s v="21-Mar"/>
          <s v="22-Mar"/>
          <s v="23-Mar"/>
          <s v="24-Mar"/>
          <s v="25-Mar"/>
          <s v="26-Mar"/>
          <s v="27-Mar"/>
          <s v="28-Mar"/>
          <s v="29-Mar"/>
          <s v="30-Mar"/>
          <s v="31-Mar"/>
          <s v="1-Apr"/>
          <s v="2-Apr"/>
          <s v="3-Apr"/>
          <s v="4-Apr"/>
          <s v="5-Apr"/>
          <s v="6-Apr"/>
          <s v="7-Apr"/>
          <s v="8-Apr"/>
          <s v="9-Apr"/>
          <s v="10-Apr"/>
          <s v="11-Apr"/>
          <s v="12-Apr"/>
          <s v="13-Apr"/>
          <s v="14-Apr"/>
          <s v="15-Apr"/>
          <s v="16-Apr"/>
          <s v="17-Apr"/>
          <s v="18-Apr"/>
          <s v="19-Apr"/>
          <s v="20-Apr"/>
          <s v="21-Apr"/>
          <s v="22-Apr"/>
          <s v="23-Apr"/>
          <s v="24-Apr"/>
          <s v="25-Apr"/>
          <s v="26-Apr"/>
          <s v="27-Apr"/>
          <s v="28-Apr"/>
          <s v="29-Apr"/>
          <s v="30-Apr"/>
          <s v="1-May"/>
          <s v="2-May"/>
          <s v="3-May"/>
          <s v="4-May"/>
          <s v="5-May"/>
          <s v="6-May"/>
          <s v="7-May"/>
          <s v="8-May"/>
          <s v="9-May"/>
          <s v="10-May"/>
          <s v="11-May"/>
          <s v="12-May"/>
          <s v="13-May"/>
          <s v="14-May"/>
          <s v="15-May"/>
          <s v="16-May"/>
          <s v="17-May"/>
          <s v="18-May"/>
          <s v="19-May"/>
          <s v="20-May"/>
          <s v="21-May"/>
          <s v="22-May"/>
          <s v="23-May"/>
          <s v="24-May"/>
          <s v="25-May"/>
          <s v="26-May"/>
          <s v="27-May"/>
          <s v="28-May"/>
          <s v="29-May"/>
          <s v="30-May"/>
          <s v="31-May"/>
          <s v="1-Jun"/>
          <s v="2-Jun"/>
          <s v="3-Jun"/>
          <s v="4-Jun"/>
          <s v="5-Jun"/>
          <s v="6-Jun"/>
          <s v="7-Jun"/>
          <s v="8-Jun"/>
          <s v="9-Jun"/>
          <s v="10-Jun"/>
          <s v="11-Jun"/>
          <s v="12-Jun"/>
          <s v="13-Jun"/>
          <s v="14-Jun"/>
          <s v="15-Jun"/>
          <s v="16-Jun"/>
          <s v="17-Jun"/>
          <s v="18-Jun"/>
          <s v="19-Jun"/>
          <s v="20-Jun"/>
          <s v="21-Jun"/>
          <s v="22-Jun"/>
          <s v="23-Jun"/>
          <s v="24-Jun"/>
          <s v="25-Jun"/>
          <s v="26-Jun"/>
          <s v="27-Jun"/>
          <s v="28-Jun"/>
          <s v="29-Jun"/>
          <s v="30-Jun"/>
          <s v="1-Jul"/>
          <s v="2-Jul"/>
          <s v="3-Jul"/>
          <s v="4-Jul"/>
          <s v="5-Jul"/>
          <s v="6-Jul"/>
          <s v="7-Jul"/>
          <s v="8-Jul"/>
          <s v="9-Jul"/>
          <s v="10-Jul"/>
          <s v="11-Jul"/>
          <s v="12-Jul"/>
          <s v="13-Jul"/>
          <s v="14-Jul"/>
          <s v="15-Jul"/>
          <s v="16-Jul"/>
          <s v="17-Jul"/>
          <s v="18-Jul"/>
          <s v="19-Jul"/>
          <s v="20-Jul"/>
          <s v="21-Jul"/>
          <s v="22-Jul"/>
          <s v="23-Jul"/>
          <s v="24-Jul"/>
          <s v="25-Jul"/>
          <s v="26-Jul"/>
          <s v="27-Jul"/>
          <s v="28-Jul"/>
          <s v="29-Jul"/>
          <s v="30-Jul"/>
          <s v="31-Jul"/>
          <s v="1-Aug"/>
          <s v="2-Aug"/>
          <s v="3-Aug"/>
          <s v="4-Aug"/>
          <s v="5-Aug"/>
          <s v="6-Aug"/>
          <s v="7-Aug"/>
          <s v="8-Aug"/>
          <s v="9-Aug"/>
          <s v="10-Aug"/>
          <s v="11-Aug"/>
          <s v="12-Aug"/>
          <s v="13-Aug"/>
          <s v="14-Aug"/>
          <s v="15-Aug"/>
          <s v="16-Aug"/>
          <s v="17-Aug"/>
          <s v="18-Aug"/>
          <s v="19-Aug"/>
          <s v="20-Aug"/>
          <s v="21-Aug"/>
          <s v="22-Aug"/>
          <s v="23-Aug"/>
          <s v="24-Aug"/>
          <s v="25-Aug"/>
          <s v="26-Aug"/>
          <s v="27-Aug"/>
          <s v="28-Aug"/>
          <s v="29-Aug"/>
          <s v="30-Aug"/>
          <s v="31-Aug"/>
          <s v="1-Sep"/>
          <s v="2-Sep"/>
          <s v="3-Sep"/>
          <s v="4-Sep"/>
          <s v="5-Sep"/>
          <s v="6-Sep"/>
          <s v="7-Sep"/>
          <s v="8-Sep"/>
          <s v="9-Sep"/>
          <s v="10-Sep"/>
          <s v="11-Sep"/>
          <s v="12-Sep"/>
          <s v="13-Sep"/>
          <s v="14-Sep"/>
          <s v="15-Sep"/>
          <s v="16-Sep"/>
          <s v="17-Sep"/>
          <s v="18-Sep"/>
          <s v="19-Sep"/>
          <s v="20-Sep"/>
          <s v="21-Sep"/>
          <s v="22-Sep"/>
          <s v="23-Sep"/>
          <s v="24-Sep"/>
          <s v="25-Sep"/>
          <s v="26-Sep"/>
          <s v="27-Sep"/>
          <s v="28-Sep"/>
          <s v="29-Sep"/>
          <s v="30-Sep"/>
          <s v="1-Oct"/>
          <s v="2-Oct"/>
          <s v="3-Oct"/>
          <s v="4-Oct"/>
          <s v="5-Oct"/>
          <s v="6-Oct"/>
          <s v="7-Oct"/>
          <s v="8-Oct"/>
          <s v="9-Oct"/>
          <s v="10-Oct"/>
          <s v="11-Oct"/>
          <s v="12-Oct"/>
          <s v="13-Oct"/>
          <s v="14-Oct"/>
          <s v="15-Oct"/>
          <s v="16-Oct"/>
          <s v="17-Oct"/>
          <s v="18-Oct"/>
          <s v="19-Oct"/>
          <s v="20-Oct"/>
          <s v="21-Oct"/>
          <s v="22-Oct"/>
          <s v="23-Oct"/>
          <s v="24-Oct"/>
          <s v="25-Oct"/>
          <s v="26-Oct"/>
          <s v="27-Oct"/>
          <s v="28-Oct"/>
          <s v="29-Oct"/>
          <s v="30-Oct"/>
          <s v="31-Oct"/>
          <s v="1-Nov"/>
          <s v="2-Nov"/>
          <s v="3-Nov"/>
          <s v="4-Nov"/>
          <s v="5-Nov"/>
          <s v="6-Nov"/>
          <s v="7-Nov"/>
          <s v="8-Nov"/>
          <s v="9-Nov"/>
          <s v="10-Nov"/>
          <s v="11-Nov"/>
          <s v="12-Nov"/>
          <s v="13-Nov"/>
          <s v="14-Nov"/>
          <s v="15-Nov"/>
          <s v="16-Nov"/>
          <s v="17-Nov"/>
          <s v="18-Nov"/>
          <s v="19-Nov"/>
          <s v="20-Nov"/>
          <s v="21-Nov"/>
          <s v="22-Nov"/>
          <s v="23-Nov"/>
          <s v="24-Nov"/>
          <s v="25-Nov"/>
          <s v="26-Nov"/>
          <s v="27-Nov"/>
          <s v="28-Nov"/>
          <s v="29-Nov"/>
          <s v="30-Nov"/>
          <s v="1-Dec"/>
          <s v="2-Dec"/>
          <s v="3-Dec"/>
          <s v="4-Dec"/>
          <s v="5-Dec"/>
          <s v="6-Dec"/>
          <s v="7-Dec"/>
          <s v="8-Dec"/>
          <s v="9-Dec"/>
          <s v="10-Dec"/>
          <s v="11-Dec"/>
          <s v="12-Dec"/>
          <s v="13-Dec"/>
          <s v="14-Dec"/>
          <s v="15-Dec"/>
          <s v="16-Dec"/>
          <s v="17-Dec"/>
          <s v="18-Dec"/>
          <s v="19-Dec"/>
          <s v="20-Dec"/>
          <s v="21-Dec"/>
          <s v="22-Dec"/>
          <s v="23-Dec"/>
          <s v="24-Dec"/>
          <s v="25-Dec"/>
          <s v="26-Dec"/>
          <s v="27-Dec"/>
          <s v="28-Dec"/>
          <s v="29-Dec"/>
          <s v="30-Dec"/>
          <s v="31-Dec"/>
          <s v="&gt;12/2/2026"/>
        </groupItems>
      </fieldGroup>
    </cacheField>
    <cacheField name="Months (Previsión _x000a_cerrar)" numFmtId="0" databaseField="0">
      <fieldGroup base="0">
        <rangePr groupBy="months" startDate="2026-01-01T00:00:00" endDate="2026-12-02T00:00:00"/>
        <groupItems count="14">
          <s v="&lt;1/1/2026"/>
          <s v="Jan"/>
          <s v="Feb"/>
          <s v="Mar"/>
          <s v="Apr"/>
          <s v="May"/>
          <s v="Jun"/>
          <s v="Jul"/>
          <s v="Aug"/>
          <s v="Sep"/>
          <s v="Oct"/>
          <s v="Nov"/>
          <s v="Dec"/>
          <s v="&gt;12/2/2026"/>
        </groupItems>
      </fieldGroup>
    </cacheField>
  </cacheFields>
  <extLst>
    <ext xmlns:x14="http://schemas.microsoft.com/office/spreadsheetml/2009/9/main" uri="{725AE2AE-9491-48be-B2B4-4EB974FC3084}">
      <x14:pivotCacheDefinition pivotCacheId="2060980044"/>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s v="Adatum Corporation"/>
    <s v="Rowan Murphy"/>
    <s v="Estados Unidos: nordeste"/>
    <s v="Consultoría"/>
    <s v="Aprobación formal"/>
    <n v="150000"/>
    <n v="0.9"/>
    <n v="135000"/>
  </r>
  <r>
    <x v="1"/>
    <s v="Adventure Works"/>
    <s v="Miho Kojima"/>
    <s v="Estados Unidos: sudeste"/>
    <s v="Productos"/>
    <s v="Oportunidad"/>
    <n v="145200"/>
    <n v="0.1"/>
    <n v="14520"/>
  </r>
  <r>
    <x v="2"/>
    <s v="Alpine Ski House"/>
    <s v="Cora Thomas"/>
    <s v="Estados Unidos: norte central"/>
    <s v="Aprendizaje"/>
    <s v="Necesidad identificada"/>
    <n v="162500"/>
    <n v="0.2"/>
    <n v="32500"/>
  </r>
  <r>
    <x v="3"/>
    <s v="Museo de ciencia Baldwin"/>
    <s v="Ellis Turner"/>
    <s v="Estados Unidos: sur central"/>
    <s v="Mezcla"/>
    <s v="Patrocinio"/>
    <n v="147500"/>
    <n v="0.3"/>
    <n v="44250"/>
  </r>
  <r>
    <x v="4"/>
    <s v="Blue Yonder Airlines"/>
    <s v="Suma Kini"/>
    <s v="Estados Unidos: noroeste"/>
    <s v="Servicios profesionales"/>
    <s v="Presupuesto validado"/>
    <n v="148000"/>
    <n v="0.4"/>
    <n v="59200"/>
  </r>
  <r>
    <x v="5"/>
    <s v="City Power &amp; Light"/>
    <s v="Rowan Murphy"/>
    <s v="Estados Unidos: sudoeste"/>
    <s v="Apoyo"/>
    <s v="Análisis de necesidades"/>
    <n v="175000"/>
    <n v="0.5"/>
    <n v="87500"/>
  </r>
  <r>
    <x v="6"/>
    <s v="Coho Vineyard"/>
    <s v="Cora Thomas"/>
    <s v="Canadá: este"/>
    <s v="Mezcla"/>
    <s v="Solución propuesta"/>
    <n v="149000"/>
    <n v="0.6"/>
    <n v="89400"/>
  </r>
  <r>
    <x v="7"/>
    <s v="Coho Winery"/>
    <s v="Suma Kini"/>
    <s v="Canadá: oeste"/>
    <s v="Aprendizaje"/>
    <s v="Propuesta escrita"/>
    <n v="142000"/>
    <n v="0.7"/>
    <n v="99400"/>
  </r>
  <r>
    <x v="8"/>
    <s v="Contoso, Ltd."/>
    <s v="Cora Thomas"/>
    <s v="EMEA: Francia"/>
    <s v="Mezcla"/>
    <s v="Aprobación verbal"/>
    <n v="172500"/>
    <n v="0.9"/>
    <n v="155250"/>
  </r>
  <r>
    <x v="9"/>
    <s v="Contoso Pharmaceuticals"/>
    <s v="Ellis Turner"/>
    <s v="EMEA: Alemania"/>
    <s v="Productos"/>
    <s v="Patrocinio"/>
    <n v="163500"/>
    <n v="0.2"/>
    <n v="32700"/>
  </r>
  <r>
    <x v="10"/>
    <s v="Consolidated Messenger"/>
    <s v="Suma Kini"/>
    <s v="EMEA: Italia"/>
    <s v="Productos"/>
    <s v="Aprobación formal"/>
    <n v="155500"/>
    <n v="1"/>
    <n v="155500"/>
  </r>
  <r>
    <x v="0"/>
    <s v="Fabrikam, Inc."/>
    <s v="Ellis Turner"/>
    <s v="EMEA: otro"/>
    <s v="Consultoría"/>
    <s v="Oportunidad"/>
    <n v="166000"/>
    <n v="0.1"/>
    <n v="16600"/>
  </r>
  <r>
    <x v="2"/>
    <s v="Fourth Coffee"/>
    <s v="Cora Thomas"/>
    <s v="APSA: Asia"/>
    <s v="Aprendizaje"/>
    <s v="Presupuesto validado"/>
    <n v="180000"/>
    <n v="0.3"/>
    <n v="54000"/>
  </r>
  <r>
    <x v="4"/>
    <s v="Graphic Design Institute"/>
    <s v="Miho Kojima"/>
    <s v="APSA: Pacífico"/>
    <s v="Servicios"/>
    <s v="Solución propuesta"/>
    <n v="140000"/>
    <n v="0.6"/>
    <n v="84000"/>
  </r>
  <r>
    <x v="5"/>
    <s v="Humongous Insurance"/>
    <s v="Rowan Murphy"/>
    <s v="APSA: México"/>
    <s v="Soporte"/>
    <s v="Patrocinio"/>
    <n v="155000"/>
    <n v="0.3"/>
    <n v="46500"/>
  </r>
  <r>
    <x v="8"/>
    <s v="Litware, Inc."/>
    <s v="Miho Kojima"/>
    <s v="APSA: Australia"/>
    <s v="Servicios profesionales"/>
    <s v="Análisis de necesidades"/>
    <n v="173200"/>
    <n v="0.5"/>
    <n v="86600"/>
  </r>
  <r>
    <x v="10"/>
    <s v="Lucerne Publishing"/>
    <s v="Suma Kini"/>
    <s v="APSA: otro"/>
    <s v="Servicios"/>
    <s v="Solución propuesta"/>
    <n v="146500"/>
    <n v="0.6"/>
    <n v="87900"/>
  </r>
  <r>
    <x v="9"/>
    <s v="Margie's Travel"/>
    <s v="Ellis Turner"/>
    <s v="Estados Unidos: nordeste"/>
    <s v="Soporte técnico"/>
    <s v="Propuesta escrita"/>
    <n v="156750"/>
    <n v="0.7"/>
    <n v="109725"/>
  </r>
  <r>
    <x v="1"/>
    <s v="Northwind Traders"/>
    <s v="Cora Thomas"/>
    <s v="Estados Unidos: sur central"/>
    <s v="Servicios profesionales"/>
    <s v="Aprobación verbal"/>
    <n v="162000"/>
    <n v="0.9"/>
    <n v="145800"/>
  </r>
  <r>
    <x v="2"/>
    <s v="Proseware, Inc."/>
    <s v="Ellis Turner"/>
    <s v="Canadá: este"/>
    <s v="Mezcla"/>
    <s v="Aprobación formal"/>
    <n v="157000"/>
    <n v="1"/>
    <n v="157000"/>
  </r>
  <r>
    <x v="3"/>
    <s v="School of Fine Art"/>
    <s v="Miho Kojima"/>
    <s v="EMEA: Francia"/>
    <s v="Servicios"/>
    <s v="Presupuesto validado"/>
    <n v="173000"/>
    <n v="0.4"/>
    <n v="69200"/>
  </r>
  <r>
    <x v="7"/>
    <s v="Vídeo de Southridge"/>
    <s v="Suma Kini"/>
    <s v="EMEA: Reino Unido"/>
    <s v="Mezcla"/>
    <s v="Análisis de necesidades"/>
    <n v="171000"/>
    <n v="0.5"/>
    <n v="85500"/>
  </r>
  <r>
    <x v="11"/>
    <s v="Tailspin Toys"/>
    <s v="Rowan Murphy"/>
    <s v="APSA: Australia"/>
    <s v="Productos"/>
    <s v="Solución propuesta"/>
    <n v="168000"/>
    <n v="0.6"/>
    <n v="10080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7D9E9BD5-1C07-4D77-8334-1BD8F33A6C16}" name="PivotTable1" cacheId="0" applyNumberFormats="0" applyBorderFormats="0" applyFontFormats="0" applyPatternFormats="0" applyAlignmentFormats="0" applyWidthHeightFormats="1" dataCaption="Values" grandTotalCaption="Totale algemene" updatedVersion="8" minRefreshableVersion="3" useAutoFormatting="1" itemPrintTitles="1" createdVersion="8" indent="0" outline="1" outlineData="1" multipleFieldFilters="0" chartFormat="4" rowHeaderCaption="Maand">
  <location ref="A4:B17" firstHeaderRow="1" firstDataRow="1" firstDataCol="1"/>
  <pivotFields count="11">
    <pivotField numFmtId="165" showAll="0">
      <items count="13">
        <item x="0"/>
        <item x="1"/>
        <item x="2"/>
        <item x="3"/>
        <item x="4"/>
        <item x="5"/>
        <item x="6"/>
        <item x="7"/>
        <item x="11"/>
        <item x="8"/>
        <item x="9"/>
        <item x="10"/>
        <item t="default"/>
      </items>
    </pivotField>
    <pivotField showAll="0"/>
    <pivotField showAll="0"/>
    <pivotField showAll="0"/>
    <pivotField showAll="0"/>
    <pivotField showAll="0"/>
    <pivotField numFmtId="164" showAll="0"/>
    <pivotField numFmtId="9" showAll="0"/>
    <pivotField dataField="1" numFmtId="164" showAll="0"/>
    <pivotField showAll="0">
      <items count="36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sd="0" x="139"/>
        <item sd="0" x="140"/>
        <item sd="0" x="141"/>
        <item sd="0" x="142"/>
        <item sd="0" x="143"/>
        <item sd="0" x="144"/>
        <item sd="0" x="145"/>
        <item sd="0" x="146"/>
        <item sd="0" x="147"/>
        <item sd="0" x="148"/>
        <item sd="0" x="149"/>
        <item sd="0" x="150"/>
        <item sd="0" x="151"/>
        <item sd="0" x="152"/>
        <item sd="0" x="153"/>
        <item sd="0" x="154"/>
        <item sd="0" x="155"/>
        <item sd="0" x="156"/>
        <item sd="0" x="157"/>
        <item sd="0" x="158"/>
        <item sd="0" x="159"/>
        <item sd="0" x="160"/>
        <item sd="0" x="161"/>
        <item sd="0" x="162"/>
        <item sd="0" x="163"/>
        <item sd="0" x="164"/>
        <item sd="0" x="165"/>
        <item sd="0" x="166"/>
        <item sd="0" x="167"/>
        <item sd="0" x="168"/>
        <item sd="0" x="169"/>
        <item sd="0" x="170"/>
        <item sd="0" x="171"/>
        <item sd="0" x="172"/>
        <item sd="0" x="173"/>
        <item sd="0" x="174"/>
        <item sd="0" x="175"/>
        <item sd="0" x="176"/>
        <item sd="0" x="177"/>
        <item sd="0" x="178"/>
        <item sd="0" x="179"/>
        <item sd="0" x="180"/>
        <item sd="0" x="181"/>
        <item sd="0" x="182"/>
        <item sd="0" x="183"/>
        <item sd="0" x="184"/>
        <item sd="0" x="185"/>
        <item sd="0" x="186"/>
        <item sd="0" x="187"/>
        <item sd="0" x="188"/>
        <item sd="0" x="189"/>
        <item sd="0" x="190"/>
        <item sd="0" x="191"/>
        <item sd="0" x="192"/>
        <item sd="0" x="193"/>
        <item sd="0" x="194"/>
        <item sd="0" x="195"/>
        <item sd="0" x="196"/>
        <item sd="0" x="197"/>
        <item sd="0" x="198"/>
        <item sd="0" x="199"/>
        <item sd="0" x="200"/>
        <item sd="0" x="201"/>
        <item sd="0" x="202"/>
        <item sd="0" x="203"/>
        <item sd="0" x="204"/>
        <item sd="0" x="205"/>
        <item sd="0" x="206"/>
        <item sd="0" x="207"/>
        <item sd="0" x="208"/>
        <item sd="0" x="209"/>
        <item sd="0" x="210"/>
        <item sd="0" x="211"/>
        <item sd="0" x="212"/>
        <item sd="0" x="213"/>
        <item sd="0" x="214"/>
        <item sd="0" x="215"/>
        <item sd="0" x="216"/>
        <item sd="0" x="217"/>
        <item sd="0" x="218"/>
        <item sd="0" x="219"/>
        <item sd="0" x="220"/>
        <item sd="0" x="221"/>
        <item sd="0" x="222"/>
        <item sd="0" x="223"/>
        <item sd="0" x="224"/>
        <item sd="0" x="225"/>
        <item sd="0" x="226"/>
        <item sd="0" x="227"/>
        <item sd="0" x="228"/>
        <item sd="0" x="229"/>
        <item sd="0" x="230"/>
        <item sd="0" x="231"/>
        <item sd="0" x="232"/>
        <item sd="0" x="233"/>
        <item sd="0" x="234"/>
        <item sd="0" x="235"/>
        <item sd="0" x="236"/>
        <item sd="0" x="237"/>
        <item sd="0" x="238"/>
        <item sd="0" x="239"/>
        <item sd="0" x="240"/>
        <item sd="0" x="241"/>
        <item sd="0" x="242"/>
        <item sd="0" x="243"/>
        <item sd="0" x="244"/>
        <item sd="0" x="245"/>
        <item sd="0" x="246"/>
        <item sd="0" x="247"/>
        <item sd="0" x="248"/>
        <item sd="0" x="249"/>
        <item sd="0" x="250"/>
        <item sd="0" x="251"/>
        <item sd="0" x="252"/>
        <item sd="0" x="253"/>
        <item sd="0" x="254"/>
        <item sd="0" x="255"/>
        <item sd="0" x="256"/>
        <item sd="0" x="257"/>
        <item sd="0" x="258"/>
        <item sd="0" x="259"/>
        <item sd="0" x="260"/>
        <item sd="0" x="261"/>
        <item sd="0" x="262"/>
        <item sd="0" x="263"/>
        <item sd="0" x="264"/>
        <item sd="0" x="265"/>
        <item sd="0" x="266"/>
        <item sd="0" x="267"/>
        <item sd="0" x="268"/>
        <item sd="0" x="269"/>
        <item sd="0" x="270"/>
        <item sd="0" x="271"/>
        <item sd="0" x="272"/>
        <item sd="0" x="273"/>
        <item sd="0" x="274"/>
        <item sd="0" x="275"/>
        <item sd="0" x="276"/>
        <item sd="0" x="277"/>
        <item sd="0" x="278"/>
        <item sd="0" x="279"/>
        <item sd="0" x="280"/>
        <item sd="0" x="281"/>
        <item sd="0" x="282"/>
        <item sd="0" x="283"/>
        <item sd="0" x="284"/>
        <item sd="0" x="285"/>
        <item sd="0" x="286"/>
        <item sd="0" x="287"/>
        <item sd="0" x="288"/>
        <item sd="0" x="289"/>
        <item sd="0" x="290"/>
        <item sd="0" x="291"/>
        <item sd="0" x="292"/>
        <item sd="0" x="293"/>
        <item sd="0" x="294"/>
        <item sd="0" x="295"/>
        <item sd="0" x="296"/>
        <item sd="0" x="297"/>
        <item sd="0" x="298"/>
        <item sd="0" x="299"/>
        <item sd="0" x="300"/>
        <item sd="0" x="301"/>
        <item sd="0" x="302"/>
        <item sd="0" x="303"/>
        <item sd="0" x="304"/>
        <item sd="0" x="305"/>
        <item sd="0" x="306"/>
        <item sd="0" x="307"/>
        <item sd="0" x="308"/>
        <item sd="0" x="309"/>
        <item sd="0" x="310"/>
        <item sd="0" x="311"/>
        <item sd="0" x="312"/>
        <item sd="0" x="313"/>
        <item sd="0" x="314"/>
        <item sd="0" x="315"/>
        <item sd="0" x="316"/>
        <item sd="0" x="317"/>
        <item sd="0" x="318"/>
        <item sd="0" x="319"/>
        <item sd="0" x="320"/>
        <item sd="0" x="321"/>
        <item sd="0" x="322"/>
        <item sd="0" x="323"/>
        <item sd="0" x="324"/>
        <item sd="0" x="325"/>
        <item sd="0" x="326"/>
        <item sd="0" x="327"/>
        <item sd="0" x="328"/>
        <item sd="0" x="329"/>
        <item sd="0" x="330"/>
        <item sd="0" x="331"/>
        <item sd="0" x="332"/>
        <item sd="0" x="333"/>
        <item sd="0" x="334"/>
        <item sd="0" x="335"/>
        <item sd="0" x="336"/>
        <item sd="0" x="337"/>
        <item sd="0" x="338"/>
        <item sd="0" x="339"/>
        <item sd="0" x="340"/>
        <item sd="0" x="341"/>
        <item sd="0" x="342"/>
        <item sd="0" x="343"/>
        <item sd="0" x="344"/>
        <item sd="0" x="345"/>
        <item sd="0" x="346"/>
        <item sd="0" x="347"/>
        <item sd="0" x="348"/>
        <item sd="0" x="349"/>
        <item sd="0" x="350"/>
        <item sd="0" x="351"/>
        <item sd="0" x="352"/>
        <item sd="0" x="353"/>
        <item sd="0" x="354"/>
        <item sd="0" x="355"/>
        <item sd="0" x="356"/>
        <item sd="0" x="357"/>
        <item sd="0" x="358"/>
        <item sd="0" x="359"/>
        <item sd="0" x="360"/>
        <item sd="0" x="361"/>
        <item sd="0" x="362"/>
        <item sd="0" x="363"/>
        <item sd="0" x="364"/>
        <item sd="0" x="365"/>
        <item sd="0" x="366"/>
        <item sd="0" x="367"/>
        <item t="default"/>
      </items>
    </pivotField>
    <pivotField axis="axisRow" showAll="0">
      <items count="15">
        <item sd="0" x="0"/>
        <item n="Januari" sd="0" x="1"/>
        <item n="Februari" sd="0" x="2"/>
        <item n="Maart" sd="0" x="3"/>
        <item n="april" sd="0" x="4"/>
        <item n="mei" sd="0" x="5"/>
        <item n="Juni" sd="0" x="6"/>
        <item n="Juli" sd="0" x="7"/>
        <item n="augustus" sd="0" x="8"/>
        <item n="september" sd="0" x="9"/>
        <item n="oktober" sd="0" x="10"/>
        <item n="November" sd="0" x="11"/>
        <item n="December" sd="0" x="12"/>
        <item sd="0" x="13"/>
        <item t="default"/>
      </items>
    </pivotField>
  </pivotFields>
  <rowFields count="1">
    <field x="10"/>
  </rowFields>
  <rowItems count="13">
    <i>
      <x v="1"/>
    </i>
    <i>
      <x v="2"/>
    </i>
    <i>
      <x v="3"/>
    </i>
    <i>
      <x v="4"/>
    </i>
    <i>
      <x v="5"/>
    </i>
    <i>
      <x v="6"/>
    </i>
    <i>
      <x v="7"/>
    </i>
    <i>
      <x v="8"/>
    </i>
    <i>
      <x v="9"/>
    </i>
    <i>
      <x v="10"/>
    </i>
    <i>
      <x v="11"/>
    </i>
    <i>
      <x v="12"/>
    </i>
    <i t="grand">
      <x/>
    </i>
  </rowItems>
  <colItems count="1">
    <i/>
  </colItems>
  <dataFields count="1">
    <dataField name="Maandelijks _x000a_vooruitziendheid" fld="8" baseField="0" baseItem="0" numFmtId="168"/>
  </dataFields>
  <formats count="22">
    <format dxfId="402">
      <pivotArea dataOnly="0" labelOnly="1" fieldPosition="0">
        <references count="1">
          <reference field="10" count="0"/>
        </references>
      </pivotArea>
    </format>
    <format dxfId="401">
      <pivotArea type="all" dataOnly="0" outline="0" fieldPosition="0"/>
    </format>
    <format dxfId="400">
      <pivotArea outline="0" collapsedLevelsAreSubtotals="1" fieldPosition="0"/>
    </format>
    <format dxfId="399">
      <pivotArea field="10" type="button" dataOnly="0" labelOnly="1" outline="0" axis="axisRow" fieldPosition="0"/>
    </format>
    <format dxfId="398">
      <pivotArea dataOnly="0" labelOnly="1" fieldPosition="0">
        <references count="1">
          <reference field="10" count="12">
            <x v="1"/>
            <x v="2"/>
            <x v="3"/>
            <x v="4"/>
            <x v="5"/>
            <x v="6"/>
            <x v="7"/>
            <x v="8"/>
            <x v="9"/>
            <x v="10"/>
            <x v="11"/>
            <x v="12"/>
          </reference>
        </references>
      </pivotArea>
    </format>
    <format dxfId="397">
      <pivotArea dataOnly="0" labelOnly="1" grandRow="1" outline="0" fieldPosition="0"/>
    </format>
    <format dxfId="396">
      <pivotArea dataOnly="0" labelOnly="1" outline="0" axis="axisValues" fieldPosition="0"/>
    </format>
    <format dxfId="395">
      <pivotArea field="10" type="button" dataOnly="0" labelOnly="1" outline="0" axis="axisRow" fieldPosition="0"/>
    </format>
    <format dxfId="394">
      <pivotArea dataOnly="0" labelOnly="1" outline="0" axis="axisValues" fieldPosition="0"/>
    </format>
    <format dxfId="393">
      <pivotArea type="all" dataOnly="0" outline="0" fieldPosition="0"/>
    </format>
    <format dxfId="392">
      <pivotArea outline="0" collapsedLevelsAreSubtotals="1" fieldPosition="0"/>
    </format>
    <format dxfId="391">
      <pivotArea field="10" type="button" dataOnly="0" labelOnly="1" outline="0" axis="axisRow" fieldPosition="0"/>
    </format>
    <format dxfId="390">
      <pivotArea dataOnly="0" labelOnly="1" fieldPosition="0">
        <references count="1">
          <reference field="10" count="12">
            <x v="1"/>
            <x v="2"/>
            <x v="3"/>
            <x v="4"/>
            <x v="5"/>
            <x v="6"/>
            <x v="7"/>
            <x v="8"/>
            <x v="9"/>
            <x v="10"/>
            <x v="11"/>
            <x v="12"/>
          </reference>
        </references>
      </pivotArea>
    </format>
    <format dxfId="389">
      <pivotArea dataOnly="0" labelOnly="1" grandRow="1" outline="0" fieldPosition="0"/>
    </format>
    <format dxfId="388">
      <pivotArea dataOnly="0" labelOnly="1" outline="0" axis="axisValues" fieldPosition="0"/>
    </format>
    <format dxfId="387">
      <pivotArea type="all" dataOnly="0" outline="0" fieldPosition="0"/>
    </format>
    <format dxfId="386">
      <pivotArea outline="0" collapsedLevelsAreSubtotals="1" fieldPosition="0"/>
    </format>
    <format dxfId="385">
      <pivotArea field="10" type="button" dataOnly="0" labelOnly="1" outline="0" axis="axisRow" fieldPosition="0"/>
    </format>
    <format dxfId="384">
      <pivotArea dataOnly="0" labelOnly="1" fieldPosition="0">
        <references count="1">
          <reference field="10" count="12">
            <x v="1"/>
            <x v="2"/>
            <x v="3"/>
            <x v="4"/>
            <x v="5"/>
            <x v="6"/>
            <x v="7"/>
            <x v="8"/>
            <x v="9"/>
            <x v="10"/>
            <x v="11"/>
            <x v="12"/>
          </reference>
        </references>
      </pivotArea>
    </format>
    <format dxfId="383">
      <pivotArea dataOnly="0" labelOnly="1" grandRow="1" outline="0" fieldPosition="0"/>
    </format>
    <format dxfId="382">
      <pivotArea dataOnly="0" labelOnly="1" outline="0" axis="axisValues" fieldPosition="0"/>
    </format>
    <format dxfId="0">
      <pivotArea outline="0" collapsedLevelsAreSubtotals="1" fieldPosition="0"/>
    </format>
  </formats>
  <chartFormats count="4">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10" count="1" selected="0">
            <x v="2"/>
          </reference>
        </references>
      </pivotArea>
    </chartFormat>
    <chartFormat chart="0" format="2">
      <pivotArea type="data" outline="0" fieldPosition="0">
        <references count="2">
          <reference field="4294967294" count="1" selected="0">
            <x v="0"/>
          </reference>
          <reference field="10" count="1" selected="0">
            <x v="5"/>
          </reference>
        </references>
      </pivotArea>
    </chartFormat>
    <chartFormat chart="0" format="3">
      <pivotArea type="data" outline="0" fieldPosition="0">
        <references count="2">
          <reference field="4294967294" count="1" selected="0">
            <x v="0"/>
          </reference>
          <reference field="10" count="1" selected="0">
            <x v="6"/>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evisión__cerrar" xr10:uid="{67CA492F-B2C9-4EC9-B455-B7B3780EEFDE}" sourceName="Previsión _x000a_cerrar">
  <pivotTables>
    <pivotTable tabId="2" name="PivotTable1"/>
  </pivotTables>
  <data>
    <tabular pivotCacheId="2060980044">
      <items count="12">
        <i x="0" s="1"/>
        <i x="1" s="1"/>
        <i x="2" s="1"/>
        <i x="3" s="1"/>
        <i x="4" s="1"/>
        <i x="5" s="1"/>
        <i x="6" s="1"/>
        <i x="7" s="1"/>
        <i x="11" s="1"/>
        <i x="8" s="1"/>
        <i x="9" s="1"/>
        <i x="10"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revisión _x000a_cerrar" xr10:uid="{9F441AE1-0527-4D25-805F-0ED719CAC2D1}" cache="Slicer_Previsión__cerrar" caption="Previsión _x000a_cerrar" style="SlicerStyleDark2" rowHeight="2095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B9A5C4E-05E4-41A2-B69E-7B7C3A3691E4}" name="Table1" displayName="Table1" ref="A6:I29" totalsRowShown="0" headerRowDxfId="413" dataDxfId="411" headerRowBorderDxfId="412" tableBorderDxfId="410" totalsRowBorderDxfId="409">
  <autoFilter ref="A6:I29" xr:uid="{8B9A5C4E-05E4-41A2-B69E-7B7C3A3691E4}"/>
  <tableColumns count="9">
    <tableColumn id="1" xr3:uid="{DEB34C96-900E-40F4-980B-6F3201FB592B}" name="Vooruitziendheid _x000a_sluiten" dataDxfId="381"/>
    <tableColumn id="2" xr3:uid="{9C9CD45E-4478-4CF1-B56B-7CC3B4607351}" name="Opportunity Name" dataDxfId="408"/>
    <tableColumn id="3" xr3:uid="{EA5A938C-9DF7-4878-9F55-EABB45B93575}" name="Verkoop _x000a_agent" dataDxfId="407"/>
    <tableColumn id="4" xr3:uid="{57595529-C02B-4D0C-8847-9FEFF893E6CA}" name="Verkoop _x000a_regio" dataDxfId="406"/>
    <tableColumn id="5" xr3:uid="{76022ABF-F417-412D-9735-67DA2F987B9E}" name="Verkoop _x000a_categorie" dataDxfId="405"/>
    <tableColumn id="6" xr3:uid="{7B7FD5A3-9B44-4861-B11D-2C1CC662DD62}" name="Verkoop _x000a_fase" dataDxfId="404"/>
    <tableColumn id="7" xr3:uid="{B839275C-4DE5-4543-9835-999ABA22517B}" name="Verwachte hoeveelheid" dataDxfId="380"/>
    <tableColumn id="8" xr3:uid="{6DBA05CA-FA32-45DB-A1F2-55CD9F078DEE}" name="Verkoopkans" dataDxfId="403"/>
    <tableColumn id="9" xr3:uid="{0F699A0D-E871-4CD2-9773-64205E751A2D}" name="Gewogen voorspelling" dataDxfId="379">
      <calculatedColumnFormula>+G7*H7</calculatedColumnFormula>
    </tableColumn>
  </tableColumns>
  <tableStyleInfo name="TableStyleMedium13"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D0742-6BBC-4544-8C9F-1DB4BBA6BB3E}">
  <sheetPr>
    <tabColor theme="5" tint="-0.249977111117893"/>
  </sheetPr>
  <dimension ref="A1:I29"/>
  <sheetViews>
    <sheetView showGridLines="0" zoomScale="95" zoomScaleNormal="95" workbookViewId="0">
      <selection activeCell="G6" sqref="G6"/>
    </sheetView>
  </sheetViews>
  <sheetFormatPr baseColWidth="10" defaultColWidth="8.88671875" defaultRowHeight="13.2" x14ac:dyDescent="0.25"/>
  <cols>
    <col min="1" max="1" width="18.44140625" customWidth="1"/>
    <col min="2" max="2" width="32.21875" customWidth="1"/>
    <col min="3" max="3" width="17.21875" bestFit="1" customWidth="1"/>
    <col min="4" max="4" width="28.88671875" customWidth="1"/>
    <col min="5" max="5" width="23.33203125" customWidth="1"/>
    <col min="6" max="6" width="24.44140625" customWidth="1"/>
    <col min="7" max="7" width="25.5546875" customWidth="1"/>
    <col min="8" max="8" width="24" customWidth="1"/>
    <col min="9" max="9" width="23.5546875" customWidth="1"/>
  </cols>
  <sheetData>
    <row r="1" spans="1:9" x14ac:dyDescent="0.25">
      <c r="A1" s="11" t="s">
        <v>17</v>
      </c>
      <c r="B1" s="11"/>
      <c r="C1" s="11"/>
      <c r="D1" s="11"/>
      <c r="E1" s="11"/>
      <c r="F1" s="11"/>
      <c r="G1" s="11"/>
      <c r="H1" s="11"/>
      <c r="I1" s="11"/>
    </row>
    <row r="2" spans="1:9" x14ac:dyDescent="0.25">
      <c r="A2" s="11"/>
      <c r="B2" s="11"/>
      <c r="C2" s="11"/>
      <c r="D2" s="11"/>
      <c r="E2" s="11"/>
      <c r="F2" s="11"/>
      <c r="G2" s="11"/>
      <c r="H2" s="11"/>
      <c r="I2" s="11"/>
    </row>
    <row r="3" spans="1:9" x14ac:dyDescent="0.25">
      <c r="A3" s="11"/>
      <c r="B3" s="11"/>
      <c r="C3" s="11"/>
      <c r="D3" s="11"/>
      <c r="E3" s="11"/>
      <c r="F3" s="11"/>
      <c r="G3" s="11"/>
      <c r="H3" s="11"/>
      <c r="I3" s="11"/>
    </row>
    <row r="4" spans="1:9" ht="4.8" customHeight="1" x14ac:dyDescent="0.25"/>
    <row r="5" spans="1:9" ht="4.8" customHeight="1" x14ac:dyDescent="0.25"/>
    <row r="6" spans="1:9" ht="28.2" customHeight="1" x14ac:dyDescent="0.25">
      <c r="A6" s="13" t="s">
        <v>18</v>
      </c>
      <c r="B6" s="6" t="s">
        <v>19</v>
      </c>
      <c r="C6" s="16" t="s">
        <v>31</v>
      </c>
      <c r="D6" s="16" t="s">
        <v>33</v>
      </c>
      <c r="E6" s="16" t="s">
        <v>51</v>
      </c>
      <c r="F6" s="16" t="s">
        <v>60</v>
      </c>
      <c r="G6" s="6" t="s">
        <v>70</v>
      </c>
      <c r="H6" s="6" t="s">
        <v>71</v>
      </c>
      <c r="I6" s="7" t="s">
        <v>72</v>
      </c>
    </row>
    <row r="7" spans="1:9" s="3" customFormat="1" ht="19.8" customHeight="1" x14ac:dyDescent="0.25">
      <c r="A7" s="14">
        <v>46023</v>
      </c>
      <c r="B7" s="1" t="s">
        <v>0</v>
      </c>
      <c r="C7" s="1" t="s">
        <v>1</v>
      </c>
      <c r="D7" s="1" t="s">
        <v>34</v>
      </c>
      <c r="E7" s="1" t="s">
        <v>52</v>
      </c>
      <c r="F7" s="1" t="s">
        <v>61</v>
      </c>
      <c r="G7" s="17">
        <v>150000</v>
      </c>
      <c r="H7" s="2">
        <v>0.9</v>
      </c>
      <c r="I7" s="17">
        <f t="shared" ref="I7:I29" si="0">+G7*H7</f>
        <v>135000</v>
      </c>
    </row>
    <row r="8" spans="1:9" s="3" customFormat="1" ht="19.8" customHeight="1" x14ac:dyDescent="0.25">
      <c r="A8" s="14">
        <v>46054</v>
      </c>
      <c r="B8" s="1" t="s">
        <v>2</v>
      </c>
      <c r="C8" s="1" t="s">
        <v>3</v>
      </c>
      <c r="D8" s="1" t="s">
        <v>35</v>
      </c>
      <c r="E8" s="1" t="s">
        <v>53</v>
      </c>
      <c r="F8" s="1" t="s">
        <v>62</v>
      </c>
      <c r="G8" s="17">
        <v>145200</v>
      </c>
      <c r="H8" s="2">
        <v>0.1</v>
      </c>
      <c r="I8" s="17">
        <f t="shared" si="0"/>
        <v>14520</v>
      </c>
    </row>
    <row r="9" spans="1:9" s="3" customFormat="1" ht="19.8" customHeight="1" x14ac:dyDescent="0.25">
      <c r="A9" s="14">
        <v>46082</v>
      </c>
      <c r="B9" s="1" t="s">
        <v>4</v>
      </c>
      <c r="C9" s="1" t="s">
        <v>5</v>
      </c>
      <c r="D9" s="1" t="s">
        <v>36</v>
      </c>
      <c r="E9" s="1" t="s">
        <v>54</v>
      </c>
      <c r="F9" s="1" t="s">
        <v>63</v>
      </c>
      <c r="G9" s="17">
        <v>162500</v>
      </c>
      <c r="H9" s="2">
        <v>0.2</v>
      </c>
      <c r="I9" s="17">
        <f t="shared" si="0"/>
        <v>32500</v>
      </c>
    </row>
    <row r="10" spans="1:9" s="3" customFormat="1" ht="19.8" customHeight="1" x14ac:dyDescent="0.25">
      <c r="A10" s="14">
        <v>46113</v>
      </c>
      <c r="B10" s="1" t="s">
        <v>20</v>
      </c>
      <c r="C10" s="1" t="s">
        <v>6</v>
      </c>
      <c r="D10" s="1" t="s">
        <v>37</v>
      </c>
      <c r="E10" s="1" t="s">
        <v>55</v>
      </c>
      <c r="F10" s="1" t="s">
        <v>64</v>
      </c>
      <c r="G10" s="17">
        <v>147500</v>
      </c>
      <c r="H10" s="2">
        <v>0.3</v>
      </c>
      <c r="I10" s="17">
        <f t="shared" si="0"/>
        <v>44250</v>
      </c>
    </row>
    <row r="11" spans="1:9" s="3" customFormat="1" ht="19.8" customHeight="1" x14ac:dyDescent="0.25">
      <c r="A11" s="14">
        <v>46143</v>
      </c>
      <c r="B11" s="1" t="s">
        <v>21</v>
      </c>
      <c r="C11" s="1" t="s">
        <v>32</v>
      </c>
      <c r="D11" s="1" t="s">
        <v>38</v>
      </c>
      <c r="E11" s="1" t="s">
        <v>56</v>
      </c>
      <c r="F11" s="1" t="s">
        <v>65</v>
      </c>
      <c r="G11" s="17">
        <v>148000</v>
      </c>
      <c r="H11" s="2">
        <v>0.4</v>
      </c>
      <c r="I11" s="17">
        <f t="shared" si="0"/>
        <v>59200</v>
      </c>
    </row>
    <row r="12" spans="1:9" s="3" customFormat="1" ht="19.8" customHeight="1" x14ac:dyDescent="0.25">
      <c r="A12" s="14">
        <v>46174</v>
      </c>
      <c r="B12" s="1" t="s">
        <v>7</v>
      </c>
      <c r="C12" s="1" t="s">
        <v>1</v>
      </c>
      <c r="D12" s="1" t="s">
        <v>39</v>
      </c>
      <c r="E12" s="1" t="s">
        <v>57</v>
      </c>
      <c r="F12" s="1" t="s">
        <v>66</v>
      </c>
      <c r="G12" s="17">
        <v>175000</v>
      </c>
      <c r="H12" s="2">
        <v>0.5</v>
      </c>
      <c r="I12" s="17">
        <f t="shared" si="0"/>
        <v>87500</v>
      </c>
    </row>
    <row r="13" spans="1:9" s="3" customFormat="1" ht="19.8" customHeight="1" x14ac:dyDescent="0.25">
      <c r="A13" s="14">
        <v>46204</v>
      </c>
      <c r="B13" s="1" t="s">
        <v>8</v>
      </c>
      <c r="C13" s="1" t="s">
        <v>5</v>
      </c>
      <c r="D13" s="1" t="s">
        <v>40</v>
      </c>
      <c r="E13" s="1" t="s">
        <v>55</v>
      </c>
      <c r="F13" s="1" t="s">
        <v>67</v>
      </c>
      <c r="G13" s="17">
        <v>149000</v>
      </c>
      <c r="H13" s="2">
        <v>0.6</v>
      </c>
      <c r="I13" s="17">
        <f t="shared" si="0"/>
        <v>89400</v>
      </c>
    </row>
    <row r="14" spans="1:9" s="3" customFormat="1" ht="19.8" customHeight="1" x14ac:dyDescent="0.25">
      <c r="A14" s="14">
        <v>46235</v>
      </c>
      <c r="B14" s="1" t="s">
        <v>9</v>
      </c>
      <c r="C14" s="1" t="s">
        <v>32</v>
      </c>
      <c r="D14" s="1" t="s">
        <v>41</v>
      </c>
      <c r="E14" s="1" t="s">
        <v>54</v>
      </c>
      <c r="F14" s="1" t="s">
        <v>68</v>
      </c>
      <c r="G14" s="17">
        <v>142000</v>
      </c>
      <c r="H14" s="2">
        <v>0.7</v>
      </c>
      <c r="I14" s="17">
        <f t="shared" si="0"/>
        <v>99400</v>
      </c>
    </row>
    <row r="15" spans="1:9" s="3" customFormat="1" ht="19.8" customHeight="1" x14ac:dyDescent="0.25">
      <c r="A15" s="14">
        <v>46296</v>
      </c>
      <c r="B15" s="1" t="s">
        <v>10</v>
      </c>
      <c r="C15" s="1" t="s">
        <v>5</v>
      </c>
      <c r="D15" s="1" t="s">
        <v>42</v>
      </c>
      <c r="E15" s="1" t="s">
        <v>55</v>
      </c>
      <c r="F15" s="1" t="s">
        <v>69</v>
      </c>
      <c r="G15" s="17">
        <v>172500</v>
      </c>
      <c r="H15" s="2">
        <v>0.9</v>
      </c>
      <c r="I15" s="17">
        <f t="shared" si="0"/>
        <v>155250</v>
      </c>
    </row>
    <row r="16" spans="1:9" s="3" customFormat="1" ht="19.8" customHeight="1" x14ac:dyDescent="0.25">
      <c r="A16" s="14">
        <v>46327</v>
      </c>
      <c r="B16" s="1" t="s">
        <v>11</v>
      </c>
      <c r="C16" s="1" t="s">
        <v>6</v>
      </c>
      <c r="D16" s="1" t="s">
        <v>43</v>
      </c>
      <c r="E16" s="1" t="s">
        <v>53</v>
      </c>
      <c r="F16" s="1" t="s">
        <v>64</v>
      </c>
      <c r="G16" s="17">
        <v>163500</v>
      </c>
      <c r="H16" s="2">
        <v>0.2</v>
      </c>
      <c r="I16" s="17">
        <f t="shared" si="0"/>
        <v>32700</v>
      </c>
    </row>
    <row r="17" spans="1:9" s="3" customFormat="1" ht="19.8" customHeight="1" x14ac:dyDescent="0.25">
      <c r="A17" s="14">
        <v>46357</v>
      </c>
      <c r="B17" s="1" t="s">
        <v>22</v>
      </c>
      <c r="C17" s="1" t="s">
        <v>32</v>
      </c>
      <c r="D17" s="1" t="s">
        <v>44</v>
      </c>
      <c r="E17" s="1" t="s">
        <v>53</v>
      </c>
      <c r="F17" s="1" t="s">
        <v>61</v>
      </c>
      <c r="G17" s="17">
        <v>155500</v>
      </c>
      <c r="H17" s="2">
        <v>1</v>
      </c>
      <c r="I17" s="17">
        <f t="shared" si="0"/>
        <v>155500</v>
      </c>
    </row>
    <row r="18" spans="1:9" s="3" customFormat="1" ht="19.8" customHeight="1" x14ac:dyDescent="0.25">
      <c r="A18" s="14">
        <v>46023</v>
      </c>
      <c r="B18" s="1" t="s">
        <v>12</v>
      </c>
      <c r="C18" s="1" t="s">
        <v>6</v>
      </c>
      <c r="D18" s="1" t="s">
        <v>45</v>
      </c>
      <c r="E18" s="1" t="s">
        <v>52</v>
      </c>
      <c r="F18" s="1" t="s">
        <v>62</v>
      </c>
      <c r="G18" s="17">
        <v>166000</v>
      </c>
      <c r="H18" s="2">
        <v>0.1</v>
      </c>
      <c r="I18" s="17">
        <f t="shared" si="0"/>
        <v>16600</v>
      </c>
    </row>
    <row r="19" spans="1:9" s="3" customFormat="1" ht="19.8" customHeight="1" x14ac:dyDescent="0.25">
      <c r="A19" s="14">
        <v>46082</v>
      </c>
      <c r="B19" s="1" t="s">
        <v>23</v>
      </c>
      <c r="C19" s="1" t="s">
        <v>5</v>
      </c>
      <c r="D19" s="1" t="s">
        <v>46</v>
      </c>
      <c r="E19" s="1" t="s">
        <v>54</v>
      </c>
      <c r="F19" s="1" t="s">
        <v>65</v>
      </c>
      <c r="G19" s="17">
        <v>180000</v>
      </c>
      <c r="H19" s="2">
        <v>0.3</v>
      </c>
      <c r="I19" s="17">
        <f t="shared" si="0"/>
        <v>54000</v>
      </c>
    </row>
    <row r="20" spans="1:9" s="3" customFormat="1" ht="19.8" customHeight="1" x14ac:dyDescent="0.25">
      <c r="A20" s="14">
        <v>46143</v>
      </c>
      <c r="B20" s="1" t="s">
        <v>24</v>
      </c>
      <c r="C20" s="1" t="s">
        <v>3</v>
      </c>
      <c r="D20" s="1" t="s">
        <v>13</v>
      </c>
      <c r="E20" s="1" t="s">
        <v>58</v>
      </c>
      <c r="F20" s="1" t="s">
        <v>67</v>
      </c>
      <c r="G20" s="17">
        <v>140000</v>
      </c>
      <c r="H20" s="2">
        <v>0.6</v>
      </c>
      <c r="I20" s="17">
        <f t="shared" si="0"/>
        <v>84000</v>
      </c>
    </row>
    <row r="21" spans="1:9" s="3" customFormat="1" ht="19.8" customHeight="1" x14ac:dyDescent="0.25">
      <c r="A21" s="14">
        <v>46174</v>
      </c>
      <c r="B21" s="1" t="s">
        <v>25</v>
      </c>
      <c r="C21" s="1" t="s">
        <v>1</v>
      </c>
      <c r="D21" s="1" t="s">
        <v>47</v>
      </c>
      <c r="E21" s="1" t="s">
        <v>57</v>
      </c>
      <c r="F21" s="1" t="s">
        <v>64</v>
      </c>
      <c r="G21" s="17">
        <v>155000</v>
      </c>
      <c r="H21" s="2">
        <v>0.3</v>
      </c>
      <c r="I21" s="17">
        <f t="shared" si="0"/>
        <v>46500</v>
      </c>
    </row>
    <row r="22" spans="1:9" s="3" customFormat="1" ht="19.8" customHeight="1" x14ac:dyDescent="0.25">
      <c r="A22" s="14">
        <v>46296</v>
      </c>
      <c r="B22" s="1" t="s">
        <v>14</v>
      </c>
      <c r="C22" s="1" t="s">
        <v>3</v>
      </c>
      <c r="D22" s="1" t="s">
        <v>48</v>
      </c>
      <c r="E22" s="1" t="s">
        <v>56</v>
      </c>
      <c r="F22" s="1" t="s">
        <v>66</v>
      </c>
      <c r="G22" s="17">
        <v>173200</v>
      </c>
      <c r="H22" s="2">
        <v>0.5</v>
      </c>
      <c r="I22" s="17">
        <f t="shared" si="0"/>
        <v>86600</v>
      </c>
    </row>
    <row r="23" spans="1:9" s="3" customFormat="1" ht="19.8" customHeight="1" x14ac:dyDescent="0.25">
      <c r="A23" s="14">
        <v>46357</v>
      </c>
      <c r="B23" s="1" t="s">
        <v>26</v>
      </c>
      <c r="C23" s="1" t="s">
        <v>32</v>
      </c>
      <c r="D23" s="1" t="s">
        <v>49</v>
      </c>
      <c r="E23" s="1" t="s">
        <v>58</v>
      </c>
      <c r="F23" s="1" t="s">
        <v>67</v>
      </c>
      <c r="G23" s="17">
        <v>146500</v>
      </c>
      <c r="H23" s="2">
        <v>0.6</v>
      </c>
      <c r="I23" s="17">
        <f t="shared" si="0"/>
        <v>87900</v>
      </c>
    </row>
    <row r="24" spans="1:9" s="3" customFormat="1" ht="19.8" customHeight="1" x14ac:dyDescent="0.25">
      <c r="A24" s="14">
        <v>46327</v>
      </c>
      <c r="B24" s="1" t="s">
        <v>27</v>
      </c>
      <c r="C24" s="1" t="s">
        <v>6</v>
      </c>
      <c r="D24" s="1" t="s">
        <v>34</v>
      </c>
      <c r="E24" s="1" t="s">
        <v>59</v>
      </c>
      <c r="F24" s="1" t="s">
        <v>68</v>
      </c>
      <c r="G24" s="17">
        <v>156750</v>
      </c>
      <c r="H24" s="2">
        <v>0.7</v>
      </c>
      <c r="I24" s="17">
        <f t="shared" si="0"/>
        <v>109725</v>
      </c>
    </row>
    <row r="25" spans="1:9" s="3" customFormat="1" ht="19.8" customHeight="1" x14ac:dyDescent="0.25">
      <c r="A25" s="14">
        <v>46054</v>
      </c>
      <c r="B25" s="1" t="s">
        <v>15</v>
      </c>
      <c r="C25" s="1" t="s">
        <v>5</v>
      </c>
      <c r="D25" s="1" t="s">
        <v>37</v>
      </c>
      <c r="E25" s="1" t="s">
        <v>56</v>
      </c>
      <c r="F25" s="1" t="s">
        <v>69</v>
      </c>
      <c r="G25" s="17">
        <v>162000</v>
      </c>
      <c r="H25" s="2">
        <v>0.9</v>
      </c>
      <c r="I25" s="17">
        <f t="shared" si="0"/>
        <v>145800</v>
      </c>
    </row>
    <row r="26" spans="1:9" s="3" customFormat="1" ht="19.8" customHeight="1" x14ac:dyDescent="0.25">
      <c r="A26" s="14">
        <v>46082</v>
      </c>
      <c r="B26" s="1" t="s">
        <v>16</v>
      </c>
      <c r="C26" s="1" t="s">
        <v>6</v>
      </c>
      <c r="D26" s="1" t="s">
        <v>40</v>
      </c>
      <c r="E26" s="1" t="s">
        <v>55</v>
      </c>
      <c r="F26" s="1" t="s">
        <v>61</v>
      </c>
      <c r="G26" s="17">
        <v>157000</v>
      </c>
      <c r="H26" s="2">
        <v>1</v>
      </c>
      <c r="I26" s="17">
        <f t="shared" si="0"/>
        <v>157000</v>
      </c>
    </row>
    <row r="27" spans="1:9" s="3" customFormat="1" ht="19.8" customHeight="1" x14ac:dyDescent="0.25">
      <c r="A27" s="14">
        <v>46113</v>
      </c>
      <c r="B27" s="1" t="s">
        <v>28</v>
      </c>
      <c r="C27" s="1" t="s">
        <v>3</v>
      </c>
      <c r="D27" s="1" t="s">
        <v>42</v>
      </c>
      <c r="E27" s="1" t="s">
        <v>58</v>
      </c>
      <c r="F27" s="1" t="s">
        <v>65</v>
      </c>
      <c r="G27" s="17">
        <v>173000</v>
      </c>
      <c r="H27" s="2">
        <v>0.4</v>
      </c>
      <c r="I27" s="17">
        <f t="shared" si="0"/>
        <v>69200</v>
      </c>
    </row>
    <row r="28" spans="1:9" s="3" customFormat="1" ht="19.8" customHeight="1" x14ac:dyDescent="0.25">
      <c r="A28" s="14">
        <v>46235</v>
      </c>
      <c r="B28" s="1" t="s">
        <v>29</v>
      </c>
      <c r="C28" s="1" t="s">
        <v>32</v>
      </c>
      <c r="D28" s="1" t="s">
        <v>50</v>
      </c>
      <c r="E28" s="1" t="s">
        <v>55</v>
      </c>
      <c r="F28" s="1" t="s">
        <v>66</v>
      </c>
      <c r="G28" s="17">
        <v>171000</v>
      </c>
      <c r="H28" s="2">
        <v>0.5</v>
      </c>
      <c r="I28" s="17">
        <f t="shared" si="0"/>
        <v>85500</v>
      </c>
    </row>
    <row r="29" spans="1:9" s="3" customFormat="1" ht="19.8" customHeight="1" x14ac:dyDescent="0.25">
      <c r="A29" s="15">
        <v>46266</v>
      </c>
      <c r="B29" s="4" t="s">
        <v>30</v>
      </c>
      <c r="C29" s="4" t="s">
        <v>1</v>
      </c>
      <c r="D29" s="4" t="s">
        <v>48</v>
      </c>
      <c r="E29" s="4" t="s">
        <v>53</v>
      </c>
      <c r="F29" s="4" t="s">
        <v>67</v>
      </c>
      <c r="G29" s="18">
        <v>168000</v>
      </c>
      <c r="H29" s="5">
        <v>0.6</v>
      </c>
      <c r="I29" s="18">
        <f t="shared" si="0"/>
        <v>100800</v>
      </c>
    </row>
  </sheetData>
  <mergeCells count="1">
    <mergeCell ref="A1:I3"/>
  </mergeCells>
  <pageMargins left="0.7" right="0.7" top="0.75" bottom="0.75" header="0.3" footer="0.3"/>
  <pageSetup scale="47"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B7923-0B59-48FA-9669-0A959B83726C}">
  <sheetPr>
    <tabColor rgb="FF002060"/>
  </sheetPr>
  <dimension ref="A1:C17"/>
  <sheetViews>
    <sheetView showGridLines="0" tabSelected="1" zoomScaleNormal="100" workbookViewId="0">
      <selection activeCell="A17" sqref="A17"/>
    </sheetView>
  </sheetViews>
  <sheetFormatPr baseColWidth="10" defaultColWidth="8.88671875" defaultRowHeight="13.2" x14ac:dyDescent="0.25"/>
  <cols>
    <col min="1" max="1" width="16.77734375" customWidth="1"/>
    <col min="2" max="2" width="26.6640625" customWidth="1"/>
    <col min="3" max="3" width="26.109375" bestFit="1" customWidth="1"/>
    <col min="4" max="24" width="11.77734375" bestFit="1" customWidth="1"/>
    <col min="25" max="25" width="11.33203125" bestFit="1" customWidth="1"/>
  </cols>
  <sheetData>
    <row r="1" spans="1:3" x14ac:dyDescent="0.25">
      <c r="A1" s="12" t="s">
        <v>17</v>
      </c>
      <c r="B1" s="12"/>
      <c r="C1" s="12"/>
    </row>
    <row r="2" spans="1:3" x14ac:dyDescent="0.25">
      <c r="A2" s="12"/>
      <c r="B2" s="12"/>
      <c r="C2" s="12"/>
    </row>
    <row r="4" spans="1:3" ht="19.8" customHeight="1" x14ac:dyDescent="0.25">
      <c r="A4" s="8" t="s">
        <v>73</v>
      </c>
      <c r="B4" s="8" t="s">
        <v>87</v>
      </c>
      <c r="C4" s="9" t="s">
        <v>88</v>
      </c>
    </row>
    <row r="5" spans="1:3" ht="23.4" customHeight="1" x14ac:dyDescent="0.25">
      <c r="A5" s="10" t="s">
        <v>75</v>
      </c>
      <c r="B5" s="17">
        <v>151600</v>
      </c>
      <c r="C5" s="17">
        <f>+GETPIVOTDATA("Previsión ponderada",$A$4,"Months (Previsión 
cerrar)",1)</f>
        <v>151600</v>
      </c>
    </row>
    <row r="6" spans="1:3" ht="23.4" customHeight="1" x14ac:dyDescent="0.25">
      <c r="A6" s="10" t="s">
        <v>76</v>
      </c>
      <c r="B6" s="17">
        <v>160320</v>
      </c>
      <c r="C6" s="17">
        <f>+GETPIVOTDATA("Previsión ponderada",$A$4,"Months (Previsión 
cerrar)",2)+C5</f>
        <v>311920</v>
      </c>
    </row>
    <row r="7" spans="1:3" ht="23.4" customHeight="1" x14ac:dyDescent="0.25">
      <c r="A7" s="10" t="s">
        <v>77</v>
      </c>
      <c r="B7" s="17">
        <v>243500</v>
      </c>
      <c r="C7" s="17">
        <f>+GETPIVOTDATA("Previsión ponderada",$A$4,"Months (Previsión 
cerrar)",3)+C6</f>
        <v>555420</v>
      </c>
    </row>
    <row r="8" spans="1:3" ht="23.4" customHeight="1" x14ac:dyDescent="0.25">
      <c r="A8" s="10" t="s">
        <v>78</v>
      </c>
      <c r="B8" s="17">
        <v>113450</v>
      </c>
      <c r="C8" s="17">
        <f>+GETPIVOTDATA("Previsión ponderada",$A$4,"Months (Previsión 
cerrar)",4)+C7</f>
        <v>668870</v>
      </c>
    </row>
    <row r="9" spans="1:3" ht="23.4" customHeight="1" x14ac:dyDescent="0.25">
      <c r="A9" s="10" t="s">
        <v>79</v>
      </c>
      <c r="B9" s="17">
        <v>143200</v>
      </c>
      <c r="C9" s="17">
        <f>+GETPIVOTDATA("Previsión ponderada",$A$4,"Months (Previsión 
cerrar)",5)+C8</f>
        <v>812070</v>
      </c>
    </row>
    <row r="10" spans="1:3" ht="23.4" customHeight="1" x14ac:dyDescent="0.25">
      <c r="A10" s="10" t="s">
        <v>80</v>
      </c>
      <c r="B10" s="17">
        <v>134000</v>
      </c>
      <c r="C10" s="17">
        <f>+GETPIVOTDATA("Previsión ponderada",$A$4,"Months (Previsión 
cerrar)",6)+C9</f>
        <v>946070</v>
      </c>
    </row>
    <row r="11" spans="1:3" ht="23.4" customHeight="1" x14ac:dyDescent="0.25">
      <c r="A11" s="10" t="s">
        <v>81</v>
      </c>
      <c r="B11" s="17">
        <v>89400</v>
      </c>
      <c r="C11" s="17">
        <f>+GETPIVOTDATA("Previsión ponderada",$A$4,"Months (Previsión 
cerrar)",7)+C10</f>
        <v>1035470</v>
      </c>
    </row>
    <row r="12" spans="1:3" ht="23.4" customHeight="1" x14ac:dyDescent="0.25">
      <c r="A12" s="10" t="s">
        <v>82</v>
      </c>
      <c r="B12" s="17">
        <v>184900</v>
      </c>
      <c r="C12" s="17">
        <f>+GETPIVOTDATA("Previsión ponderada",$A$4,"Months (Previsión 
cerrar)",8)+C11</f>
        <v>1220370</v>
      </c>
    </row>
    <row r="13" spans="1:3" ht="23.4" customHeight="1" x14ac:dyDescent="0.25">
      <c r="A13" s="10" t="s">
        <v>83</v>
      </c>
      <c r="B13" s="17">
        <v>100800</v>
      </c>
      <c r="C13" s="17">
        <f>+GETPIVOTDATA("Previsión ponderada",$A$4,"Months (Previsión 
cerrar)",9)+C12</f>
        <v>1321170</v>
      </c>
    </row>
    <row r="14" spans="1:3" ht="23.4" customHeight="1" x14ac:dyDescent="0.25">
      <c r="A14" s="10" t="s">
        <v>84</v>
      </c>
      <c r="B14" s="17">
        <v>241850</v>
      </c>
      <c r="C14" s="17">
        <f>+GETPIVOTDATA("Previsión ponderada",$A$4,"Months (Previsión 
cerrar)",10)+C13</f>
        <v>1563020</v>
      </c>
    </row>
    <row r="15" spans="1:3" ht="23.4" customHeight="1" x14ac:dyDescent="0.25">
      <c r="A15" s="10" t="s">
        <v>85</v>
      </c>
      <c r="B15" s="17">
        <v>142425</v>
      </c>
      <c r="C15" s="17">
        <f>+GETPIVOTDATA("Previsión ponderada",$A$4,"Months (Previsión 
cerrar)",11)+C14</f>
        <v>1705445</v>
      </c>
    </row>
    <row r="16" spans="1:3" ht="23.4" customHeight="1" x14ac:dyDescent="0.25">
      <c r="A16" s="10" t="s">
        <v>86</v>
      </c>
      <c r="B16" s="17">
        <v>243400</v>
      </c>
      <c r="C16" s="17">
        <f>+GETPIVOTDATA("Previsión ponderada",$A$4,"Months (Previsión 
cerrar)",12)+C15</f>
        <v>1948845</v>
      </c>
    </row>
    <row r="17" spans="1:3" ht="19.8" customHeight="1" x14ac:dyDescent="0.25">
      <c r="A17" s="1" t="s">
        <v>74</v>
      </c>
      <c r="B17" s="17">
        <v>1948845</v>
      </c>
      <c r="C17" s="19">
        <f>+C16</f>
        <v>1948845</v>
      </c>
    </row>
  </sheetData>
  <mergeCells count="1">
    <mergeCell ref="A1:C2"/>
  </mergeCells>
  <pageMargins left="0.7" right="0.7" top="0.75" bottom="0.75" header="0.3" footer="0.3"/>
  <pageSetup scale="52" orientation="portrait" r:id="rId2"/>
  <ignoredErrors>
    <ignoredError sqref="C7" formula="1"/>
  </ignoredErrors>
  <drawing r:id="rId3"/>
  <extLst>
    <ext xmlns:x14="http://schemas.microsoft.com/office/spreadsheetml/2009/9/main" uri="{A8765BA9-456A-4dab-B4F3-ACF838C121DE}">
      <x14:slicerList>
        <x14:slicer r:id="rId4"/>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Bijzonderheden </vt:lpstr>
      <vt:lpstr>Verkoopprognose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Raju</dc:creator>
  <cp:lastModifiedBy>Andres VC</cp:lastModifiedBy>
  <dcterms:created xsi:type="dcterms:W3CDTF">2025-11-29T03:13:50Z</dcterms:created>
  <dcterms:modified xsi:type="dcterms:W3CDTF">2025-12-02T20:05:50Z</dcterms:modified>
</cp:coreProperties>
</file>