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984D1E78-C425-49BC-AC8A-E7A71C963AF7}" xr6:coauthVersionLast="47" xr6:coauthVersionMax="47" xr10:uidLastSave="{00000000-0000-0000-0000-000000000000}"/>
  <bookViews>
    <workbookView xWindow="-108" yWindow="-108" windowWidth="23256" windowHeight="12456" firstSheet="1" activeTab="1" xr2:uid="{C8A58B09-C512-4817-908F-2911B289E7E6}"/>
  </bookViews>
  <sheets>
    <sheet name="Profit &amp; Loss Statement 1" sheetId="3" state="hidden" r:id="rId1"/>
    <sheet name="MAANDELIJKS OVERZICHT" sheetId="5" r:id="rId2"/>
    <sheet name="MAANDELIJKS DETAILSBLAD" sheetId="4" r:id="rId3"/>
    <sheet name="Profit &amp; Loss Statement 2" sheetId="1" state="hidden" r:id="rId4"/>
    <sheet name="Instructions" sheetId="2" state="hidden" r:id="rId5"/>
  </sheets>
  <definedNames>
    <definedName name="_xlnm.Print_Area" localSheetId="1">'MAANDELIJKS OVERZICHT'!$A$1:$R$12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" i="5" l="1"/>
  <c r="BO6" i="5" s="1"/>
  <c r="D6" i="5"/>
  <c r="BP6" i="5" s="1"/>
  <c r="E6" i="5"/>
  <c r="BQ6" i="5" s="1"/>
  <c r="B6" i="5"/>
  <c r="BN6" i="5" s="1"/>
  <c r="C5" i="5"/>
  <c r="BO5" i="5" s="1"/>
  <c r="D5" i="5"/>
  <c r="BP5" i="5" s="1"/>
  <c r="E5" i="5"/>
  <c r="BQ5" i="5" s="1"/>
  <c r="B5" i="5"/>
  <c r="BN5" i="5" s="1"/>
  <c r="P15" i="4"/>
  <c r="Q15" i="4"/>
  <c r="R15" i="4"/>
  <c r="O15" i="4"/>
  <c r="C28" i="4"/>
  <c r="D28" i="4"/>
  <c r="E28" i="4"/>
  <c r="F28" i="4"/>
  <c r="S15" i="4" s="1"/>
  <c r="F5" i="5" s="1"/>
  <c r="BR5" i="5" s="1"/>
  <c r="G28" i="4"/>
  <c r="T15" i="4" s="1"/>
  <c r="G5" i="5" s="1"/>
  <c r="BS5" i="5" s="1"/>
  <c r="H28" i="4"/>
  <c r="I28" i="4"/>
  <c r="V15" i="4" s="1"/>
  <c r="C10" i="5" s="1"/>
  <c r="BU5" i="5" s="1"/>
  <c r="J28" i="4"/>
  <c r="K28" i="4"/>
  <c r="L28" i="4"/>
  <c r="Y15" i="4" s="1"/>
  <c r="F10" i="5" s="1"/>
  <c r="BX5" i="5" s="1"/>
  <c r="M28" i="4"/>
  <c r="Z15" i="4" s="1"/>
  <c r="G10" i="5" s="1"/>
  <c r="BY5" i="5" s="1"/>
  <c r="B28" i="4"/>
  <c r="D16" i="4"/>
  <c r="E16" i="4"/>
  <c r="F16" i="4"/>
  <c r="G16" i="4"/>
  <c r="H16" i="4"/>
  <c r="I16" i="4"/>
  <c r="J16" i="4"/>
  <c r="K16" i="4"/>
  <c r="L16" i="4"/>
  <c r="M16" i="4"/>
  <c r="C16" i="4"/>
  <c r="B16" i="4"/>
  <c r="C8" i="4"/>
  <c r="D8" i="4"/>
  <c r="D4" i="5" s="1"/>
  <c r="BP4" i="5" s="1"/>
  <c r="E8" i="4"/>
  <c r="E4" i="5" s="1"/>
  <c r="BQ4" i="5" s="1"/>
  <c r="F8" i="4"/>
  <c r="F4" i="5" s="1"/>
  <c r="BR4" i="5" s="1"/>
  <c r="G8" i="4"/>
  <c r="G4" i="5" s="1"/>
  <c r="BS4" i="5" s="1"/>
  <c r="H8" i="4"/>
  <c r="B9" i="5" s="1"/>
  <c r="BT4" i="5" s="1"/>
  <c r="I8" i="4"/>
  <c r="J8" i="4"/>
  <c r="D9" i="5" s="1"/>
  <c r="BV4" i="5" s="1"/>
  <c r="K8" i="4"/>
  <c r="E9" i="5" s="1"/>
  <c r="BW4" i="5" s="1"/>
  <c r="L8" i="4"/>
  <c r="M8" i="4"/>
  <c r="M30" i="4" s="1"/>
  <c r="G11" i="5" s="1"/>
  <c r="BY6" i="5" s="1"/>
  <c r="B8" i="4"/>
  <c r="B4" i="5" s="1"/>
  <c r="BN4" i="5" s="1"/>
  <c r="L30" i="4" l="1"/>
  <c r="F11" i="5" s="1"/>
  <c r="BX6" i="5" s="1"/>
  <c r="X15" i="4"/>
  <c r="E10" i="5" s="1"/>
  <c r="BW5" i="5" s="1"/>
  <c r="W15" i="4"/>
  <c r="D10" i="5" s="1"/>
  <c r="BV5" i="5" s="1"/>
  <c r="I30" i="4"/>
  <c r="C11" i="5" s="1"/>
  <c r="BU6" i="5" s="1"/>
  <c r="U15" i="4"/>
  <c r="B10" i="5" s="1"/>
  <c r="BT5" i="5" s="1"/>
  <c r="G9" i="5"/>
  <c r="BY4" i="5" s="1"/>
  <c r="F9" i="5"/>
  <c r="BX4" i="5" s="1"/>
  <c r="C9" i="5"/>
  <c r="BU4" i="5" s="1"/>
  <c r="K30" i="4"/>
  <c r="E11" i="5" s="1"/>
  <c r="BW6" i="5" s="1"/>
  <c r="H30" i="4"/>
  <c r="B11" i="5" s="1"/>
  <c r="BT6" i="5" s="1"/>
  <c r="C30" i="4"/>
  <c r="J30" i="4"/>
  <c r="D11" i="5" s="1"/>
  <c r="BV6" i="5" s="1"/>
  <c r="C4" i="5"/>
  <c r="BO4" i="5" s="1"/>
  <c r="D30" i="4"/>
  <c r="G30" i="4"/>
  <c r="G6" i="5" s="1"/>
  <c r="BS6" i="5" s="1"/>
  <c r="B30" i="4"/>
  <c r="F30" i="4"/>
  <c r="F6" i="5" s="1"/>
  <c r="BR6" i="5" s="1"/>
  <c r="E30" i="4"/>
  <c r="H37" i="1" l="1"/>
  <c r="F15" i="3"/>
  <c r="D38" i="3"/>
  <c r="D24" i="3"/>
  <c r="D15" i="3"/>
  <c r="D25" i="3" l="1"/>
  <c r="D39" i="3" s="1"/>
  <c r="F38" i="3"/>
  <c r="F24" i="3"/>
  <c r="I34" i="1"/>
  <c r="D37" i="1"/>
  <c r="F30" i="1" s="1"/>
  <c r="H23" i="1"/>
  <c r="D23" i="1"/>
  <c r="H14" i="1"/>
  <c r="I22" i="1" s="1"/>
  <c r="D14" i="1"/>
  <c r="F11" i="1" s="1"/>
  <c r="I29" i="1" l="1"/>
  <c r="I30" i="1"/>
  <c r="I35" i="1"/>
  <c r="I31" i="1"/>
  <c r="I32" i="1"/>
  <c r="I28" i="1"/>
  <c r="I33" i="1"/>
  <c r="I11" i="1"/>
  <c r="F31" i="1"/>
  <c r="F33" i="1"/>
  <c r="F35" i="1"/>
  <c r="F32" i="1"/>
  <c r="F28" i="1"/>
  <c r="F34" i="1"/>
  <c r="F29" i="1"/>
  <c r="F25" i="3"/>
  <c r="F39" i="3" s="1"/>
  <c r="I12" i="1"/>
  <c r="F12" i="1"/>
  <c r="D24" i="1"/>
  <c r="D38" i="1" s="1"/>
  <c r="F36" i="1" s="1"/>
  <c r="F13" i="1"/>
  <c r="F18" i="1"/>
  <c r="H24" i="1"/>
  <c r="F19" i="1"/>
  <c r="I18" i="1"/>
  <c r="I13" i="1"/>
  <c r="F20" i="1"/>
  <c r="I19" i="1"/>
  <c r="F21" i="1"/>
  <c r="I20" i="1"/>
  <c r="I21" i="1"/>
  <c r="F22" i="1"/>
  <c r="H38" i="1" l="1"/>
  <c r="I36" i="1" s="1"/>
  <c r="I37" i="1" s="1"/>
  <c r="I14" i="1"/>
  <c r="I23" i="1"/>
  <c r="F37" i="1"/>
  <c r="F14" i="1"/>
  <c r="F23" i="1"/>
  <c r="I24" i="1" l="1"/>
  <c r="F24" i="1"/>
</calcChain>
</file>

<file path=xl/sharedStrings.xml><?xml version="1.0" encoding="utf-8"?>
<sst xmlns="http://schemas.openxmlformats.org/spreadsheetml/2006/main" count="154" uniqueCount="94">
  <si>
    <t>The following are instructions on how to use the template.</t>
  </si>
  <si>
    <t>1. Edit or add content like inserting rows and columns to the template.</t>
  </si>
  <si>
    <t>2. There are no locked-up cells for easier editing of cell names.</t>
  </si>
  <si>
    <t>3. All text or numbers in bold are auto-formulated.</t>
  </si>
  <si>
    <t>4. Red highlights in the cells are negative numbers. To remove the conditional formatting watch this</t>
  </si>
  <si>
    <t>5. Feel free to change any formula.</t>
  </si>
  <si>
    <t>Should you need assistance, please contact our Customer Support Team using the chat box found on the website.</t>
  </si>
  <si>
    <t>Company Name</t>
  </si>
  <si>
    <t>Prepared by</t>
  </si>
  <si>
    <t>Period Covered</t>
  </si>
  <si>
    <t>Date Prepared</t>
  </si>
  <si>
    <t>REVENUE</t>
  </si>
  <si>
    <t>Description</t>
  </si>
  <si>
    <t>FY [October 2050]</t>
  </si>
  <si>
    <t>FY [October 2051]</t>
  </si>
  <si>
    <t>%</t>
  </si>
  <si>
    <t>GROSS REVENUE</t>
  </si>
  <si>
    <t>COST OF GOODS SOLD (COGS)</t>
  </si>
  <si>
    <t>TOTAL COGS</t>
  </si>
  <si>
    <t>GROSS PROFIT</t>
  </si>
  <si>
    <t>EXPENSES</t>
  </si>
  <si>
    <t>Salaries &amp; Wages</t>
  </si>
  <si>
    <t>Benefits and Insurance</t>
  </si>
  <si>
    <t>Computer and IT Services</t>
  </si>
  <si>
    <t>Office Supplies</t>
  </si>
  <si>
    <t>Professional Services</t>
  </si>
  <si>
    <t>Repairs &amp; Maintenance</t>
  </si>
  <si>
    <t>Utilities</t>
  </si>
  <si>
    <t>Debts &amp; Loans</t>
  </si>
  <si>
    <t>TOTAL EXPENSES</t>
  </si>
  <si>
    <t>NET PROFIT (LOSS)</t>
  </si>
  <si>
    <t>Mr. Smith</t>
  </si>
  <si>
    <t>2050-2051</t>
  </si>
  <si>
    <t>PROFIT &amp; LOSS STATEMENT</t>
  </si>
  <si>
    <t>Occupancy</t>
  </si>
  <si>
    <t>PATTON SHOP</t>
  </si>
  <si>
    <t>FY [December 2050]</t>
  </si>
  <si>
    <t>FY [December 2051]</t>
  </si>
  <si>
    <t>Frozen Meat</t>
  </si>
  <si>
    <t>Dry Goods</t>
  </si>
  <si>
    <t>Beverages</t>
  </si>
  <si>
    <t>Beverages (Non-Alcoholic)</t>
  </si>
  <si>
    <t>Beverages (Alcoholic)</t>
  </si>
  <si>
    <t>Cookies &amp; Biscuits</t>
  </si>
  <si>
    <t>Chips</t>
  </si>
  <si>
    <t>Jun-25</t>
  </si>
  <si>
    <t>Jul-25</t>
  </si>
  <si>
    <t>MAANDELIJKS WINST- EN VERLIESOVERZICHT</t>
  </si>
  <si>
    <t>BEDRIJFSNAAM :</t>
  </si>
  <si>
    <t>PATTON WINKEL</t>
  </si>
  <si>
    <t>BIJZONDERHEDEN</t>
  </si>
  <si>
    <t>TOTALE ONTVANGSTEN</t>
  </si>
  <si>
    <t>TOTAAL TANDWIELEN+UITGAVEN</t>
  </si>
  <si>
    <t>TOTALE WINST EN VERLIES</t>
  </si>
  <si>
    <t>25 maart</t>
  </si>
  <si>
    <t>25 april</t>
  </si>
  <si>
    <t>25 januari</t>
  </si>
  <si>
    <t>25 Februari</t>
  </si>
  <si>
    <t>25 Kunnen</t>
  </si>
  <si>
    <t>25 augustus</t>
  </si>
  <si>
    <t>25 september</t>
  </si>
  <si>
    <t>25 oktober</t>
  </si>
  <si>
    <t>25 November</t>
  </si>
  <si>
    <t>25 December</t>
  </si>
  <si>
    <t>MAAND</t>
  </si>
  <si>
    <t>25 Januari</t>
  </si>
  <si>
    <t>25 Maart</t>
  </si>
  <si>
    <t>25 April</t>
  </si>
  <si>
    <t>25 Augustus</t>
  </si>
  <si>
    <t>25 September</t>
  </si>
  <si>
    <t>25 Oktober</t>
  </si>
  <si>
    <t>MAANDELIJKSE DETAILS OVER INKOMSTEN EN UITGAVEN</t>
  </si>
  <si>
    <t>PATTON HOEK</t>
  </si>
  <si>
    <t>INKOMSTEN</t>
  </si>
  <si>
    <t>Beschrijving</t>
  </si>
  <si>
    <t>Bevroren vlees</t>
  </si>
  <si>
    <t>Droge goederen</t>
  </si>
  <si>
    <t>Dranken</t>
  </si>
  <si>
    <t>KOSTEN VAN VERKOCHTE GOEDEREN (COGS</t>
  </si>
  <si>
    <t>Dranken (niet-alcoholisch)</t>
  </si>
  <si>
    <t>Dranken (alcoholisch)</t>
  </si>
  <si>
    <t>Koekjes &amp; Koekjes</t>
  </si>
  <si>
    <t>Friet</t>
  </si>
  <si>
    <t>TOTAAL TANDWIELEN</t>
  </si>
  <si>
    <t>UITGAVEN</t>
  </si>
  <si>
    <t>Salarissen en lonen</t>
  </si>
  <si>
    <t>Voordelen en verzekeringen</t>
  </si>
  <si>
    <t>Computer- en IT-diensten</t>
  </si>
  <si>
    <t>Kantoorbenodigdheden</t>
  </si>
  <si>
    <t>Professionele diensten</t>
  </si>
  <si>
    <t>Reparaties en onderhoud</t>
  </si>
  <si>
    <t>Bezetting</t>
  </si>
  <si>
    <t>Schulden en leningen</t>
  </si>
  <si>
    <t>TOTALE UITGAVEN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</si>
</sst>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&quot;$&quot;#,##0.00_);\(&quot;$&quot;#,##0.00\)"/>
    <numFmt numFmtId="165" formatCode="&quot;$&quot;#,##0.00_);[Red]\(&quot;$&quot;#,##0.00\)"/>
    <numFmt numFmtId="166" formatCode="_(&quot;$&quot;* #,##0.00_);_(&quot;$&quot;* \(#,##0.00\);_(&quot;$&quot;* &quot;-&quot;??_);_(@_)"/>
    <numFmt numFmtId="167" formatCode="[$-409]d\-mmm\-yy;@"/>
    <numFmt numFmtId="168" formatCode="[$-409]mmm\-yy;@"/>
    <numFmt numFmtId="169" formatCode="&quot;$&quot;#,##0.00;[Red]&quot;$&quot;#,##0.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Roboto"/>
    </font>
    <font>
      <u/>
      <sz val="11"/>
      <color rgb="FF0070C0"/>
      <name val="Roboto"/>
    </font>
    <font>
      <sz val="11"/>
      <color rgb="FF0070C0"/>
      <name val="Roboto"/>
    </font>
    <font>
      <sz val="11"/>
      <name val="Roboto"/>
    </font>
    <font>
      <b/>
      <sz val="16"/>
      <color rgb="FF0070C0"/>
      <name val="Roboto"/>
    </font>
    <font>
      <b/>
      <sz val="11"/>
      <color theme="8" tint="-0.499984740745262"/>
      <name val="Roboto"/>
    </font>
    <font>
      <b/>
      <sz val="11"/>
      <color theme="1"/>
      <name val="Roboto"/>
    </font>
    <font>
      <b/>
      <sz val="11"/>
      <name val="Roboto"/>
    </font>
    <font>
      <b/>
      <sz val="14"/>
      <color rgb="FF0070C0"/>
      <name val="Roboto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8"/>
      <color theme="1"/>
      <name val="Algerian"/>
      <family val="5"/>
    </font>
    <font>
      <b/>
      <sz val="14"/>
      <color theme="1"/>
      <name val="Calibri"/>
      <family val="2"/>
      <scheme val="minor"/>
    </font>
    <font>
      <b/>
      <sz val="18"/>
      <color theme="0"/>
      <name val="Algerian"/>
      <family val="5"/>
    </font>
    <font>
      <sz val="16"/>
      <color theme="0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E3"/>
        <bgColor indexed="64"/>
      </patternFill>
    </fill>
    <fill>
      <patternFill patternType="solid">
        <fgColor rgb="FFE2EEFF"/>
        <bgColor indexed="64"/>
      </patternFill>
    </fill>
    <fill>
      <patternFill patternType="solid">
        <fgColor rgb="FFFFDEF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/>
        <bgColor theme="8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3" tint="-0.499984740745262"/>
        <bgColor indexed="64"/>
      </patternFill>
    </fill>
  </fills>
  <borders count="13">
    <border>
      <left/>
      <right/>
      <top/>
      <bottom/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/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/>
      <top/>
      <bottom style="thick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05">
    <xf numFmtId="0" fontId="0" fillId="0" borderId="0" xfId="0"/>
    <xf numFmtId="0" fontId="3" fillId="0" borderId="0" xfId="0" applyFont="1" applyAlignment="1">
      <alignment horizontal="left" indent="7"/>
    </xf>
    <xf numFmtId="0" fontId="3" fillId="0" borderId="0" xfId="0" applyFont="1"/>
    <xf numFmtId="0" fontId="4" fillId="0" borderId="0" xfId="3" applyFont="1"/>
    <xf numFmtId="0" fontId="5" fillId="0" borderId="0" xfId="0" applyFont="1"/>
    <xf numFmtId="0" fontId="6" fillId="0" borderId="0" xfId="0" applyFont="1"/>
    <xf numFmtId="0" fontId="3" fillId="2" borderId="1" xfId="0" applyFont="1" applyFill="1" applyBorder="1"/>
    <xf numFmtId="166" fontId="3" fillId="2" borderId="1" xfId="1" applyFont="1" applyFill="1" applyBorder="1"/>
    <xf numFmtId="0" fontId="3" fillId="3" borderId="1" xfId="0" applyFont="1" applyFill="1" applyBorder="1"/>
    <xf numFmtId="166" fontId="3" fillId="3" borderId="1" xfId="1" applyFont="1" applyFill="1" applyBorder="1"/>
    <xf numFmtId="0" fontId="9" fillId="3" borderId="3" xfId="0" applyFont="1" applyFill="1" applyBorder="1" applyAlignment="1">
      <alignment horizontal="right"/>
    </xf>
    <xf numFmtId="166" fontId="9" fillId="3" borderId="3" xfId="0" applyNumberFormat="1" applyFont="1" applyFill="1" applyBorder="1" applyAlignment="1">
      <alignment horizontal="right"/>
    </xf>
    <xf numFmtId="0" fontId="3" fillId="3" borderId="1" xfId="0" applyFont="1" applyFill="1" applyBorder="1" applyAlignment="1">
      <alignment horizontal="left"/>
    </xf>
    <xf numFmtId="166" fontId="3" fillId="3" borderId="3" xfId="1" applyFont="1" applyFill="1" applyBorder="1" applyAlignment="1">
      <alignment horizontal="right"/>
    </xf>
    <xf numFmtId="0" fontId="9" fillId="3" borderId="1" xfId="0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166" fontId="9" fillId="2" borderId="1" xfId="1" applyFont="1" applyFill="1" applyBorder="1"/>
    <xf numFmtId="0" fontId="3" fillId="2" borderId="1" xfId="0" applyFont="1" applyFill="1" applyBorder="1" applyAlignment="1">
      <alignment horizontal="left"/>
    </xf>
    <xf numFmtId="10" fontId="3" fillId="2" borderId="1" xfId="2" applyNumberFormat="1" applyFont="1" applyFill="1" applyBorder="1" applyAlignment="1">
      <alignment horizontal="center"/>
    </xf>
    <xf numFmtId="10" fontId="3" fillId="3" borderId="1" xfId="2" applyNumberFormat="1" applyFont="1" applyFill="1" applyBorder="1" applyAlignment="1">
      <alignment horizontal="center"/>
    </xf>
    <xf numFmtId="10" fontId="9" fillId="3" borderId="1" xfId="2" applyNumberFormat="1" applyFont="1" applyFill="1" applyBorder="1" applyAlignment="1">
      <alignment horizontal="center"/>
    </xf>
    <xf numFmtId="10" fontId="9" fillId="2" borderId="1" xfId="2" applyNumberFormat="1" applyFont="1" applyFill="1" applyBorder="1" applyAlignment="1">
      <alignment horizontal="center"/>
    </xf>
    <xf numFmtId="165" fontId="3" fillId="2" borderId="1" xfId="1" applyNumberFormat="1" applyFont="1" applyFill="1" applyBorder="1"/>
    <xf numFmtId="165" fontId="3" fillId="3" borderId="1" xfId="1" applyNumberFormat="1" applyFont="1" applyFill="1" applyBorder="1"/>
    <xf numFmtId="165" fontId="3" fillId="3" borderId="3" xfId="1" applyNumberFormat="1" applyFont="1" applyFill="1" applyBorder="1" applyAlignment="1">
      <alignment horizontal="right"/>
    </xf>
    <xf numFmtId="0" fontId="3" fillId="4" borderId="0" xfId="0" applyFont="1" applyFill="1"/>
    <xf numFmtId="0" fontId="9" fillId="4" borderId="0" xfId="0" applyFont="1" applyFill="1"/>
    <xf numFmtId="0" fontId="9" fillId="4" borderId="0" xfId="0" applyFont="1" applyFill="1" applyAlignment="1">
      <alignment horizontal="center"/>
    </xf>
    <xf numFmtId="0" fontId="6" fillId="4" borderId="0" xfId="0" applyFont="1" applyFill="1"/>
    <xf numFmtId="0" fontId="8" fillId="4" borderId="0" xfId="0" applyFont="1" applyFill="1" applyAlignment="1">
      <alignment vertical="center"/>
    </xf>
    <xf numFmtId="0" fontId="3" fillId="5" borderId="0" xfId="0" applyFont="1" applyFill="1"/>
    <xf numFmtId="0" fontId="6" fillId="5" borderId="0" xfId="0" applyFont="1" applyFill="1"/>
    <xf numFmtId="0" fontId="6" fillId="2" borderId="4" xfId="0" applyFont="1" applyFill="1" applyBorder="1"/>
    <xf numFmtId="0" fontId="3" fillId="2" borderId="4" xfId="0" applyFont="1" applyFill="1" applyBorder="1"/>
    <xf numFmtId="0" fontId="10" fillId="6" borderId="0" xfId="0" applyFont="1" applyFill="1"/>
    <xf numFmtId="0" fontId="6" fillId="6" borderId="0" xfId="0" applyFont="1" applyFill="1"/>
    <xf numFmtId="0" fontId="11" fillId="4" borderId="0" xfId="0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8" fontId="0" fillId="0" borderId="0" xfId="0" applyNumberFormat="1" applyAlignment="1">
      <alignment horizontal="center" vertical="center"/>
    </xf>
    <xf numFmtId="0" fontId="14" fillId="0" borderId="0" xfId="0" applyFont="1"/>
    <xf numFmtId="0" fontId="0" fillId="8" borderId="0" xfId="0" applyFill="1"/>
    <xf numFmtId="0" fontId="0" fillId="2" borderId="0" xfId="0" applyFill="1"/>
    <xf numFmtId="0" fontId="0" fillId="2" borderId="0" xfId="0" applyFill="1" applyAlignment="1">
      <alignment horizontal="center" vertical="center"/>
    </xf>
    <xf numFmtId="0" fontId="14" fillId="2" borderId="0" xfId="0" applyFont="1" applyFill="1"/>
    <xf numFmtId="0" fontId="0" fillId="0" borderId="0" xfId="0" applyAlignment="1">
      <alignment horizontal="left" vertical="center"/>
    </xf>
    <xf numFmtId="0" fontId="14" fillId="0" borderId="4" xfId="0" applyFont="1" applyBorder="1" applyAlignment="1">
      <alignment horizontal="center" vertical="center"/>
    </xf>
    <xf numFmtId="168" fontId="14" fillId="0" borderId="4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164" fontId="0" fillId="0" borderId="4" xfId="1" applyNumberFormat="1" applyFont="1" applyBorder="1" applyAlignment="1">
      <alignment horizontal="center" vertical="center"/>
    </xf>
    <xf numFmtId="0" fontId="14" fillId="9" borderId="4" xfId="0" applyFont="1" applyFill="1" applyBorder="1" applyAlignment="1">
      <alignment horizontal="left" vertical="center"/>
    </xf>
    <xf numFmtId="164" fontId="14" fillId="9" borderId="4" xfId="1" applyNumberFormat="1" applyFont="1" applyFill="1" applyBorder="1" applyAlignment="1">
      <alignment horizontal="center" vertical="center"/>
    </xf>
    <xf numFmtId="0" fontId="0" fillId="0" borderId="4" xfId="0" applyBorder="1"/>
    <xf numFmtId="164" fontId="0" fillId="0" borderId="4" xfId="1" applyNumberFormat="1" applyFont="1" applyBorder="1" applyAlignment="1">
      <alignment horizontal="center"/>
    </xf>
    <xf numFmtId="164" fontId="0" fillId="0" borderId="4" xfId="1" applyNumberFormat="1" applyFont="1" applyBorder="1"/>
    <xf numFmtId="0" fontId="14" fillId="9" borderId="4" xfId="0" applyFont="1" applyFill="1" applyBorder="1"/>
    <xf numFmtId="164" fontId="14" fillId="9" borderId="4" xfId="1" applyNumberFormat="1" applyFont="1" applyFill="1" applyBorder="1" applyAlignment="1">
      <alignment horizontal="center"/>
    </xf>
    <xf numFmtId="164" fontId="14" fillId="9" borderId="4" xfId="1" applyNumberFormat="1" applyFont="1" applyFill="1" applyBorder="1"/>
    <xf numFmtId="0" fontId="16" fillId="10" borderId="4" xfId="0" applyFont="1" applyFill="1" applyBorder="1" applyAlignment="1">
      <alignment horizontal="left" vertical="center"/>
    </xf>
    <xf numFmtId="169" fontId="16" fillId="10" borderId="4" xfId="1" applyNumberFormat="1" applyFont="1" applyFill="1" applyBorder="1" applyAlignment="1">
      <alignment horizontal="center" vertical="center"/>
    </xf>
    <xf numFmtId="0" fontId="17" fillId="11" borderId="0" xfId="0" applyFont="1" applyFill="1" applyAlignment="1"/>
    <xf numFmtId="164" fontId="0" fillId="2" borderId="0" xfId="0" applyNumberFormat="1" applyFill="1"/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left"/>
    </xf>
    <xf numFmtId="169" fontId="0" fillId="0" borderId="0" xfId="0" applyNumberFormat="1" applyAlignment="1">
      <alignment horizontal="center" vertical="center"/>
    </xf>
    <xf numFmtId="168" fontId="12" fillId="12" borderId="7" xfId="0" applyNumberFormat="1" applyFont="1" applyFill="1" applyBorder="1" applyAlignment="1">
      <alignment horizontal="center" vertical="center"/>
    </xf>
    <xf numFmtId="168" fontId="12" fillId="12" borderId="8" xfId="0" applyNumberFormat="1" applyFont="1" applyFill="1" applyBorder="1" applyAlignment="1">
      <alignment horizontal="center" vertical="center"/>
    </xf>
    <xf numFmtId="164" fontId="0" fillId="13" borderId="10" xfId="0" applyNumberFormat="1" applyFont="1" applyFill="1" applyBorder="1" applyAlignment="1">
      <alignment horizontal="center" vertical="center"/>
    </xf>
    <xf numFmtId="164" fontId="0" fillId="14" borderId="10" xfId="0" applyNumberFormat="1" applyFont="1" applyFill="1" applyBorder="1" applyAlignment="1">
      <alignment horizontal="center" vertical="center"/>
    </xf>
    <xf numFmtId="169" fontId="0" fillId="13" borderId="12" xfId="0" applyNumberFormat="1" applyFont="1" applyFill="1" applyBorder="1" applyAlignment="1">
      <alignment horizontal="center" vertical="center"/>
    </xf>
    <xf numFmtId="0" fontId="0" fillId="13" borderId="9" xfId="0" applyFont="1" applyFill="1" applyBorder="1" applyAlignment="1">
      <alignment horizontal="left" vertical="center"/>
    </xf>
    <xf numFmtId="0" fontId="0" fillId="14" borderId="9" xfId="0" applyFont="1" applyFill="1" applyBorder="1" applyAlignment="1">
      <alignment horizontal="left" vertical="center"/>
    </xf>
    <xf numFmtId="0" fontId="0" fillId="13" borderId="11" xfId="0" applyFont="1" applyFill="1" applyBorder="1" applyAlignment="1">
      <alignment horizontal="left" vertical="center"/>
    </xf>
    <xf numFmtId="0" fontId="13" fillId="15" borderId="0" xfId="0" applyFont="1" applyFill="1"/>
    <xf numFmtId="0" fontId="13" fillId="15" borderId="0" xfId="0" applyFont="1" applyFill="1" applyAlignment="1">
      <alignment vertical="center"/>
    </xf>
    <xf numFmtId="166" fontId="9" fillId="3" borderId="2" xfId="1" applyFont="1" applyFill="1" applyBorder="1"/>
    <xf numFmtId="166" fontId="9" fillId="3" borderId="3" xfId="1" applyFont="1" applyFill="1" applyBorder="1"/>
    <xf numFmtId="166" fontId="9" fillId="2" borderId="2" xfId="1" applyFont="1" applyFill="1" applyBorder="1"/>
    <xf numFmtId="166" fontId="9" fillId="2" borderId="3" xfId="1" applyFont="1" applyFill="1" applyBorder="1"/>
    <xf numFmtId="166" fontId="3" fillId="2" borderId="2" xfId="1" applyFont="1" applyFill="1" applyBorder="1" applyAlignment="1"/>
    <xf numFmtId="166" fontId="3" fillId="2" borderId="3" xfId="1" applyFont="1" applyFill="1" applyBorder="1" applyAlignment="1"/>
    <xf numFmtId="166" fontId="3" fillId="3" borderId="2" xfId="1" applyFont="1" applyFill="1" applyBorder="1" applyAlignment="1"/>
    <xf numFmtId="166" fontId="3" fillId="3" borderId="3" xfId="1" applyFont="1" applyFill="1" applyBorder="1" applyAlignment="1"/>
    <xf numFmtId="166" fontId="3" fillId="2" borderId="2" xfId="1" applyFont="1" applyFill="1" applyBorder="1"/>
    <xf numFmtId="166" fontId="3" fillId="2" borderId="3" xfId="1" applyFont="1" applyFill="1" applyBorder="1"/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167" fontId="6" fillId="2" borderId="5" xfId="0" applyNumberFormat="1" applyFont="1" applyFill="1" applyBorder="1" applyAlignment="1">
      <alignment horizontal="center"/>
    </xf>
    <xf numFmtId="167" fontId="6" fillId="2" borderId="6" xfId="0" applyNumberFormat="1" applyFont="1" applyFill="1" applyBorder="1" applyAlignment="1">
      <alignment horizontal="center"/>
    </xf>
    <xf numFmtId="0" fontId="15" fillId="7" borderId="4" xfId="0" applyFont="1" applyFill="1" applyBorder="1" applyAlignment="1">
      <alignment horizontal="center" vertical="center"/>
    </xf>
    <xf numFmtId="0" fontId="15" fillId="8" borderId="4" xfId="0" applyFont="1" applyFill="1" applyBorder="1" applyAlignment="1">
      <alignment horizontal="center" vertical="center"/>
    </xf>
    <xf numFmtId="0" fontId="17" fillId="11" borderId="0" xfId="0" applyFont="1" applyFill="1" applyAlignment="1">
      <alignment horizontal="center" vertical="center"/>
    </xf>
    <xf numFmtId="0" fontId="17" fillId="11" borderId="0" xfId="0" applyFont="1" applyFill="1" applyAlignment="1">
      <alignment horizontal="left" vertical="center"/>
    </xf>
    <xf numFmtId="0" fontId="7" fillId="4" borderId="0" xfId="0" applyFont="1" applyFill="1" applyAlignment="1">
      <alignment horizontal="right" vertical="center"/>
    </xf>
    <xf numFmtId="10" fontId="3" fillId="2" borderId="2" xfId="2" applyNumberFormat="1" applyFont="1" applyFill="1" applyBorder="1" applyAlignment="1">
      <alignment horizontal="center"/>
    </xf>
    <xf numFmtId="10" fontId="3" fillId="2" borderId="3" xfId="2" applyNumberFormat="1" applyFont="1" applyFill="1" applyBorder="1" applyAlignment="1">
      <alignment horizontal="center"/>
    </xf>
    <xf numFmtId="10" fontId="9" fillId="3" borderId="2" xfId="1" applyNumberFormat="1" applyFont="1" applyFill="1" applyBorder="1" applyAlignment="1">
      <alignment horizontal="center"/>
    </xf>
    <xf numFmtId="166" fontId="9" fillId="3" borderId="3" xfId="1" applyFont="1" applyFill="1" applyBorder="1" applyAlignment="1">
      <alignment horizontal="center"/>
    </xf>
    <xf numFmtId="10" fontId="3" fillId="3" borderId="2" xfId="2" applyNumberFormat="1" applyFont="1" applyFill="1" applyBorder="1" applyAlignment="1">
      <alignment horizontal="center"/>
    </xf>
    <xf numFmtId="10" fontId="3" fillId="3" borderId="3" xfId="2" applyNumberFormat="1" applyFont="1" applyFill="1" applyBorder="1" applyAlignment="1">
      <alignment horizontal="center"/>
    </xf>
    <xf numFmtId="10" fontId="3" fillId="3" borderId="2" xfId="1" applyNumberFormat="1" applyFont="1" applyFill="1" applyBorder="1" applyAlignment="1">
      <alignment horizontal="center"/>
    </xf>
    <xf numFmtId="166" fontId="3" fillId="3" borderId="3" xfId="1" applyFont="1" applyFill="1" applyBorder="1" applyAlignment="1">
      <alignment horizontal="center"/>
    </xf>
    <xf numFmtId="10" fontId="9" fillId="2" borderId="2" xfId="2" applyNumberFormat="1" applyFont="1" applyFill="1" applyBorder="1" applyAlignment="1">
      <alignment horizontal="center"/>
    </xf>
    <xf numFmtId="10" fontId="9" fillId="2" borderId="3" xfId="2" applyNumberFormat="1" applyFont="1" applyFill="1" applyBorder="1" applyAlignment="1">
      <alignment horizontal="center"/>
    </xf>
    <xf numFmtId="0" fontId="18" fillId="15" borderId="0" xfId="0" applyFont="1" applyFill="1" applyAlignment="1">
      <alignment horizontal="center" vertical="center"/>
    </xf>
  </cellXfs>
  <cellStyles count="4">
    <cellStyle name="Hipervínculo" xfId="3" builtinId="8"/>
    <cellStyle name="Moneda" xfId="1" builtinId="4"/>
    <cellStyle name="Normal" xfId="0" builtinId="0"/>
    <cellStyle name="Porcentaje" xfId="2" builtinId="5"/>
  </cellStyles>
  <dxfs count="18"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68" formatCode="[$-409]mmm\-yy;@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68" formatCode="[$-409]mmm\-yy;@"/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FFDEF2"/>
      <color rgb="FFE2EEFF"/>
      <color rgb="FFFFFFE3"/>
      <color rgb="FF3172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NL" sz="1600" b="1" i="0" u="none" strike="noStrike" baseline="0"/>
              <a:t>MAANDELIJKSE WINST- EN VERLIESGRAFIEK</a:t>
            </a:r>
            <a:endParaRPr lang="en-US"/>
          </a:p>
        </c:rich>
      </c:tx>
      <c:layout>
        <c:manualLayout>
          <c:xMode val="edge"/>
          <c:yMode val="edge"/>
          <c:x val="0.31338117423586109"/>
          <c:y val="2.824858757062146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'MAANDELIJKS OVERZICHT'!$BM$4</c:f>
              <c:strCache>
                <c:ptCount val="1"/>
                <c:pt idx="0">
                  <c:v>TOTALE ONTVANGSTEN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'MAANDELIJKS OVERZICHT'!$BN$3:$BY$3</c:f>
              <c:strCache>
                <c:ptCount val="12"/>
                <c:pt idx="0">
                  <c:v>25 Januari</c:v>
                </c:pt>
                <c:pt idx="1">
                  <c:v>25 Februari</c:v>
                </c:pt>
                <c:pt idx="2">
                  <c:v>25 Maart</c:v>
                </c:pt>
                <c:pt idx="3">
                  <c:v>25 April</c:v>
                </c:pt>
                <c:pt idx="4">
                  <c:v>25 Kunnen</c:v>
                </c:pt>
                <c:pt idx="5">
                  <c:v>Jun-25</c:v>
                </c:pt>
                <c:pt idx="6">
                  <c:v>Jul-25</c:v>
                </c:pt>
                <c:pt idx="7">
                  <c:v>25 Augustus</c:v>
                </c:pt>
                <c:pt idx="8">
                  <c:v>25 September</c:v>
                </c:pt>
                <c:pt idx="9">
                  <c:v>25 Oktober</c:v>
                </c:pt>
                <c:pt idx="10">
                  <c:v>25 November</c:v>
                </c:pt>
                <c:pt idx="11">
                  <c:v>25 December</c:v>
                </c:pt>
              </c:strCache>
            </c:strRef>
          </c:cat>
          <c:val>
            <c:numRef>
              <c:f>'MAANDELIJKS OVERZICHT'!$BN$4:$BY$4</c:f>
              <c:numCache>
                <c:formatCode>"$"#,##0.00_);\("$"#,##0.00\)</c:formatCode>
                <c:ptCount val="12"/>
                <c:pt idx="0">
                  <c:v>101000000</c:v>
                </c:pt>
                <c:pt idx="1">
                  <c:v>3024595</c:v>
                </c:pt>
                <c:pt idx="2">
                  <c:v>56882309</c:v>
                </c:pt>
                <c:pt idx="3">
                  <c:v>651626</c:v>
                </c:pt>
                <c:pt idx="4">
                  <c:v>56882309</c:v>
                </c:pt>
                <c:pt idx="5">
                  <c:v>56882309</c:v>
                </c:pt>
                <c:pt idx="6">
                  <c:v>56882309</c:v>
                </c:pt>
                <c:pt idx="7">
                  <c:v>56882309</c:v>
                </c:pt>
                <c:pt idx="8">
                  <c:v>56882309</c:v>
                </c:pt>
                <c:pt idx="9">
                  <c:v>56882309</c:v>
                </c:pt>
                <c:pt idx="10">
                  <c:v>56882309</c:v>
                </c:pt>
                <c:pt idx="11">
                  <c:v>56882309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E7-48EA-8F96-5176C59CB2AB}"/>
            </c:ext>
          </c:extLst>
        </c:ser>
        <c:ser>
          <c:idx val="1"/>
          <c:order val="1"/>
          <c:tx>
            <c:strRef>
              <c:f>'MAANDELIJKS OVERZICHT'!$BM$5</c:f>
              <c:strCache>
                <c:ptCount val="1"/>
                <c:pt idx="0">
                  <c:v>TOTAAL TANDWIELEN+UITGAVEN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'MAANDELIJKS OVERZICHT'!$BN$3:$BY$3</c:f>
              <c:strCache>
                <c:ptCount val="12"/>
                <c:pt idx="0">
                  <c:v>25 Januari</c:v>
                </c:pt>
                <c:pt idx="1">
                  <c:v>25 Februari</c:v>
                </c:pt>
                <c:pt idx="2">
                  <c:v>25 Maart</c:v>
                </c:pt>
                <c:pt idx="3">
                  <c:v>25 April</c:v>
                </c:pt>
                <c:pt idx="4">
                  <c:v>25 Kunnen</c:v>
                </c:pt>
                <c:pt idx="5">
                  <c:v>Jun-25</c:v>
                </c:pt>
                <c:pt idx="6">
                  <c:v>Jul-25</c:v>
                </c:pt>
                <c:pt idx="7">
                  <c:v>25 Augustus</c:v>
                </c:pt>
                <c:pt idx="8">
                  <c:v>25 September</c:v>
                </c:pt>
                <c:pt idx="9">
                  <c:v>25 Oktober</c:v>
                </c:pt>
                <c:pt idx="10">
                  <c:v>25 November</c:v>
                </c:pt>
                <c:pt idx="11">
                  <c:v>25 December</c:v>
                </c:pt>
              </c:strCache>
            </c:strRef>
          </c:cat>
          <c:val>
            <c:numRef>
              <c:f>'MAANDELIJKS OVERZICHT'!$BN$5:$BY$5</c:f>
              <c:numCache>
                <c:formatCode>"$"#,##0.00_);\("$"#,##0.00\)</c:formatCode>
                <c:ptCount val="12"/>
                <c:pt idx="0">
                  <c:v>11911400</c:v>
                </c:pt>
                <c:pt idx="1">
                  <c:v>9495876</c:v>
                </c:pt>
                <c:pt idx="2">
                  <c:v>9356920</c:v>
                </c:pt>
                <c:pt idx="3">
                  <c:v>9962120</c:v>
                </c:pt>
                <c:pt idx="4">
                  <c:v>9962120</c:v>
                </c:pt>
                <c:pt idx="5">
                  <c:v>9962120</c:v>
                </c:pt>
                <c:pt idx="6">
                  <c:v>9962120</c:v>
                </c:pt>
                <c:pt idx="7">
                  <c:v>9962120</c:v>
                </c:pt>
                <c:pt idx="8">
                  <c:v>9962120</c:v>
                </c:pt>
                <c:pt idx="9">
                  <c:v>9962120</c:v>
                </c:pt>
                <c:pt idx="10">
                  <c:v>9962120</c:v>
                </c:pt>
                <c:pt idx="11">
                  <c:v>9962120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8E7-48EA-8F96-5176C59CB2AB}"/>
            </c:ext>
          </c:extLst>
        </c:ser>
        <c:ser>
          <c:idx val="2"/>
          <c:order val="2"/>
          <c:tx>
            <c:strRef>
              <c:f>'MAANDELIJKS OVERZICHT'!$BM$6</c:f>
              <c:strCache>
                <c:ptCount val="1"/>
                <c:pt idx="0">
                  <c:v>TOTALE WINST EN VERLIES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1.3297872340425511E-2"/>
                  <c:y val="-0.1347517730496454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8E7-48EA-8F96-5176C59CB2AB}"/>
                </c:ext>
              </c:extLst>
            </c:dLbl>
            <c:dLbl>
              <c:idx val="1"/>
              <c:layout>
                <c:manualLayout>
                  <c:x val="-4.7338732463889484E-2"/>
                  <c:y val="-4.2552633048528507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8E7-48EA-8F96-5176C59CB2AB}"/>
                </c:ext>
              </c:extLst>
            </c:dLbl>
            <c:dLbl>
              <c:idx val="2"/>
              <c:layout>
                <c:manualLayout>
                  <c:x val="-5.0756763381231043E-2"/>
                  <c:y val="-0.13829787234042554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8E7-48EA-8F96-5176C59CB2AB}"/>
                </c:ext>
              </c:extLst>
            </c:dLbl>
            <c:dLbl>
              <c:idx val="3"/>
              <c:layout>
                <c:manualLayout>
                  <c:x val="-2.9033092653301604E-3"/>
                  <c:y val="-7.0916401407269602E-3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8E7-48EA-8F96-5176C59CB2AB}"/>
                </c:ext>
              </c:extLst>
            </c:dLbl>
            <c:dLbl>
              <c:idx val="4"/>
              <c:layout>
                <c:manualLayout>
                  <c:x val="-2.8757519123339154E-2"/>
                  <c:y val="-0.1276595744680851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8E7-48EA-8F96-5176C59CB2AB}"/>
                </c:ext>
              </c:extLst>
            </c:dLbl>
            <c:dLbl>
              <c:idx val="5"/>
              <c:layout>
                <c:manualLayout>
                  <c:x val="1.823088128653845E-2"/>
                  <c:y val="0.418409682370212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8E7-48EA-8F96-5176C59CB2AB}"/>
                </c:ext>
              </c:extLst>
            </c:dLbl>
            <c:dLbl>
              <c:idx val="6"/>
              <c:layout>
                <c:manualLayout>
                  <c:x val="-7.1936776385442089E-2"/>
                  <c:y val="-0.25531914893617019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88E7-48EA-8F96-5176C59CB2AB}"/>
                </c:ext>
              </c:extLst>
            </c:dLbl>
            <c:dLbl>
              <c:idx val="7"/>
              <c:layout>
                <c:manualLayout>
                  <c:x val="3.6717151601186042E-2"/>
                  <c:y val="0.4255319148936170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88E7-48EA-8F96-5176C59CB2AB}"/>
                </c:ext>
              </c:extLst>
            </c:dLbl>
            <c:dLbl>
              <c:idx val="8"/>
              <c:layout>
                <c:manualLayout>
                  <c:x val="-2.4247236605151982E-2"/>
                  <c:y val="-9.9290780141844032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88E7-48EA-8F96-5176C59CB2AB}"/>
                </c:ext>
              </c:extLst>
            </c:dLbl>
            <c:dLbl>
              <c:idx val="9"/>
              <c:layout>
                <c:manualLayout>
                  <c:x val="8.0615271172786565E-2"/>
                  <c:y val="0.4255319148936170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88E7-48EA-8F96-5176C59CB2AB}"/>
                </c:ext>
              </c:extLst>
            </c:dLbl>
            <c:dLbl>
              <c:idx val="10"/>
              <c:layout>
                <c:manualLayout>
                  <c:x val="-2.8102031993082734E-2"/>
                  <c:y val="-0.14184397163120568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88E7-48EA-8F96-5176C59CB2AB}"/>
                </c:ext>
              </c:extLst>
            </c:dLbl>
            <c:dLbl>
              <c:idx val="11"/>
              <c:layout>
                <c:manualLayout>
                  <c:x val="-7.4773306649118243E-3"/>
                  <c:y val="-0.23936156251745141"/>
                </c:manualLayout>
              </c:layout>
              <c:tx>
                <c:rich>
                  <a:bodyPr rot="0" spcFirstLastPara="1" vertOverflow="clip" horzOverflow="clip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dk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36A0948-F9BE-40D9-AC22-B102FD35BDBF}" type="CATEGORYNAME">
                      <a:rPr lang="en-US"/>
                      <a:pPr>
                        <a:defRPr/>
                      </a:pPr>
                      <a:t>[NOMBRE DE CATEGORÍA]</a:t>
                    </a:fld>
                    <a:r>
                      <a:rPr lang="en-US" baseline="0"/>
                      <a:t> </a:t>
                    </a:r>
                    <a:fld id="{F4E0DAA8-C43F-4686-BD98-8327F2E95468}" type="VALUE">
                      <a:rPr lang="en-US" baseline="0"/>
                      <a:pPr>
                        <a:defRPr/>
                      </a:pPr>
                      <a:t>[VALOR]</a:t>
                    </a:fld>
                    <a:endParaRPr lang="en-US" baseline="0"/>
                  </a:p>
                </c:rich>
              </c:tx>
              <c:spPr>
                <a:solidFill>
                  <a:sysClr val="window" lastClr="FFFFFF"/>
                </a:solidFill>
                <a:ln>
                  <a:solidFill>
                    <a:sysClr val="windowText" lastClr="000000">
                      <a:lumMod val="25000"/>
                      <a:lumOff val="75000"/>
                    </a:sysClr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0.18839411008029938"/>
                      <c:h val="7.1680348467079907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F-88E7-48EA-8F96-5176C59CB2AB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'MAANDELIJKS OVERZICHT'!$BN$3:$BY$3</c:f>
              <c:strCache>
                <c:ptCount val="12"/>
                <c:pt idx="0">
                  <c:v>25 Januari</c:v>
                </c:pt>
                <c:pt idx="1">
                  <c:v>25 Februari</c:v>
                </c:pt>
                <c:pt idx="2">
                  <c:v>25 Maart</c:v>
                </c:pt>
                <c:pt idx="3">
                  <c:v>25 April</c:v>
                </c:pt>
                <c:pt idx="4">
                  <c:v>25 Kunnen</c:v>
                </c:pt>
                <c:pt idx="5">
                  <c:v>Jun-25</c:v>
                </c:pt>
                <c:pt idx="6">
                  <c:v>Jul-25</c:v>
                </c:pt>
                <c:pt idx="7">
                  <c:v>25 Augustus</c:v>
                </c:pt>
                <c:pt idx="8">
                  <c:v>25 September</c:v>
                </c:pt>
                <c:pt idx="9">
                  <c:v>25 Oktober</c:v>
                </c:pt>
                <c:pt idx="10">
                  <c:v>25 November</c:v>
                </c:pt>
                <c:pt idx="11">
                  <c:v>25 December</c:v>
                </c:pt>
              </c:strCache>
            </c:strRef>
          </c:cat>
          <c:val>
            <c:numRef>
              <c:f>'MAANDELIJKS OVERZICHT'!$BN$6:$BY$6</c:f>
              <c:numCache>
                <c:formatCode>"$"#,##0.00;[Red]"$"#,##0.00</c:formatCode>
                <c:ptCount val="12"/>
                <c:pt idx="0">
                  <c:v>89088600</c:v>
                </c:pt>
                <c:pt idx="1">
                  <c:v>-6471281</c:v>
                </c:pt>
                <c:pt idx="2">
                  <c:v>47525389</c:v>
                </c:pt>
                <c:pt idx="3">
                  <c:v>-9310494</c:v>
                </c:pt>
                <c:pt idx="4">
                  <c:v>46920189</c:v>
                </c:pt>
                <c:pt idx="5">
                  <c:v>46920189</c:v>
                </c:pt>
                <c:pt idx="6">
                  <c:v>46920189</c:v>
                </c:pt>
                <c:pt idx="7">
                  <c:v>46920189</c:v>
                </c:pt>
                <c:pt idx="8">
                  <c:v>46920189</c:v>
                </c:pt>
                <c:pt idx="9">
                  <c:v>46920189</c:v>
                </c:pt>
                <c:pt idx="10">
                  <c:v>46920189</c:v>
                </c:pt>
                <c:pt idx="11">
                  <c:v>46920189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8E7-48EA-8F96-5176C59CB2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678190511"/>
        <c:axId val="1678176591"/>
      </c:barChart>
      <c:catAx>
        <c:axId val="16781905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78176591"/>
        <c:crosses val="autoZero"/>
        <c:auto val="1"/>
        <c:lblAlgn val="ctr"/>
        <c:lblOffset val="100"/>
        <c:noMultiLvlLbl val="0"/>
      </c:catAx>
      <c:valAx>
        <c:axId val="1678176591"/>
        <c:scaling>
          <c:orientation val="minMax"/>
        </c:scaling>
        <c:delete val="1"/>
        <c:axPos val="l"/>
        <c:numFmt formatCode="&quot;$&quot;#,##0.00_);\(&quot;$&quot;#,##0.00\)" sourceLinked="1"/>
        <c:majorTickMark val="none"/>
        <c:minorTickMark val="none"/>
        <c:tickLblPos val="nextTo"/>
        <c:crossAx val="16781905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8477882807436358"/>
          <c:y val="0.94041271853730146"/>
          <c:w val="0.63044218341900415"/>
          <c:h val="4.687532808398951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666750</xdr:colOff>
      <xdr:row>2</xdr:row>
      <xdr:rowOff>85725</xdr:rowOff>
    </xdr:from>
    <xdr:to>
      <xdr:col>2</xdr:col>
      <xdr:colOff>1647825</xdr:colOff>
      <xdr:row>8</xdr:row>
      <xdr:rowOff>38294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B5E6C43-DF7E-4CD4-AF52-8147D8B5F7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5" y="333375"/>
          <a:ext cx="981075" cy="11812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53340</xdr:colOff>
      <xdr:row>0</xdr:row>
      <xdr:rowOff>38100</xdr:rowOff>
    </xdr:from>
    <xdr:to>
      <xdr:col>17</xdr:col>
      <xdr:colOff>190500</xdr:colOff>
      <xdr:row>11</xdr:row>
      <xdr:rowOff>15240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D8AA4AD4-F9DB-FCE8-2555-26F48794B8C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552450</xdr:colOff>
      <xdr:row>1</xdr:row>
      <xdr:rowOff>66676</xdr:rowOff>
    </xdr:from>
    <xdr:to>
      <xdr:col>2</xdr:col>
      <xdr:colOff>1533525</xdr:colOff>
      <xdr:row>7</xdr:row>
      <xdr:rowOff>66870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A8FCB50-F5B5-46D4-B4D5-C2B7D2B43A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625" y="114301"/>
          <a:ext cx="981075" cy="1181294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3DA9B2E-9C44-4D99-B088-8418DE95207E}" name="Table1" displayName="Table1" ref="A3:G6" totalsRowShown="0" headerRowDxfId="17" dataDxfId="16">
  <autoFilter ref="A3:G6" xr:uid="{33DA9B2E-9C44-4D99-B088-8418DE95207E}"/>
  <tableColumns count="7">
    <tableColumn id="1" xr3:uid="{012B2EC8-3E93-432D-BB0A-29B4ECF2D156}" name="BIJZONDERHEDEN" dataDxfId="15"/>
    <tableColumn id="2" xr3:uid="{CE6AB61E-35A8-43AD-BC02-5E89B2B6C809}" name="25 januari" dataDxfId="14"/>
    <tableColumn id="3" xr3:uid="{63A92FD1-2B69-44B3-B829-999EE7288A3D}" name="25 Februari" dataDxfId="13"/>
    <tableColumn id="4" xr3:uid="{68A15BE6-5146-48E0-B059-9D95110740B6}" name="25 maart" dataDxfId="12"/>
    <tableColumn id="5" xr3:uid="{3934C41B-5638-4587-842D-E5F53ADAC3C2}" name="25 april" dataDxfId="11"/>
    <tableColumn id="6" xr3:uid="{66305764-CEF3-41F2-80E0-405717659E31}" name="25 Kunnen" dataDxfId="10"/>
    <tableColumn id="7" xr3:uid="{1063F247-572B-46FB-99D1-41AE12880180}" name="Jun-25" dataDxfId="9"/>
  </tableColumns>
  <tableStyleInfo name="TableStyleMedium1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63E1155-2F88-4EEE-8452-BA9AC398CB17}" name="Table2" displayName="Table2" ref="A8:G11" totalsRowShown="0" headerRowDxfId="8" dataDxfId="7">
  <autoFilter ref="A8:G11" xr:uid="{063E1155-2F88-4EEE-8452-BA9AC398CB17}"/>
  <tableColumns count="7">
    <tableColumn id="1" xr3:uid="{634E8824-9E59-403C-8EFC-312D2ACBDF5F}" name="BIJZONDERHEDEN" dataDxfId="6"/>
    <tableColumn id="2" xr3:uid="{EB609CAC-D3FB-4ED4-AAEC-AE9866421AA9}" name="Jul-25" dataDxfId="5"/>
    <tableColumn id="3" xr3:uid="{4B36E4F2-D9FB-4E3D-8713-C53C6C070FE5}" name="25 augustus" dataDxfId="4"/>
    <tableColumn id="4" xr3:uid="{99924B02-5D88-4689-86FC-C4A2903A391E}" name="25 september" dataDxfId="3"/>
    <tableColumn id="5" xr3:uid="{C36B4437-8382-49B8-96F3-3E79F45BB02E}" name="25 oktober" dataDxfId="2"/>
    <tableColumn id="6" xr3:uid="{C2CB4602-E220-48BA-8CE6-03986F405F64}" name="25 November" dataDxfId="1"/>
    <tableColumn id="7" xr3:uid="{F23427E3-82F3-467C-AB3A-DBD5CC1FA7EC}" name="25 December" dataDxfId="0"/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E924B-E70E-4352-8856-BDBDD3C060CE}">
  <sheetPr>
    <pageSetUpPr fitToPage="1"/>
  </sheetPr>
  <dimension ref="A1:I42"/>
  <sheetViews>
    <sheetView showGridLines="0" topLeftCell="A7" workbookViewId="0">
      <selection activeCell="C17" sqref="C17"/>
    </sheetView>
  </sheetViews>
  <sheetFormatPr baseColWidth="10" defaultColWidth="9.109375" defaultRowHeight="14.4" x14ac:dyDescent="0.3"/>
  <cols>
    <col min="1" max="1" width="0.5546875" style="2" customWidth="1"/>
    <col min="2" max="2" width="3.33203125" style="2" customWidth="1"/>
    <col min="3" max="3" width="30.6640625" style="2" customWidth="1"/>
    <col min="4" max="4" width="30.44140625" style="2" customWidth="1"/>
    <col min="5" max="5" width="3.33203125" style="2" customWidth="1"/>
    <col min="6" max="6" width="34.109375" style="2" customWidth="1"/>
    <col min="7" max="8" width="3" style="2" customWidth="1"/>
    <col min="9" max="9" width="0.5546875" style="2" customWidth="1"/>
    <col min="10" max="16384" width="9.109375" style="2"/>
  </cols>
  <sheetData>
    <row r="1" spans="1:9" ht="4.5" customHeight="1" x14ac:dyDescent="0.3">
      <c r="A1" s="30"/>
      <c r="B1" s="30"/>
      <c r="C1" s="30"/>
      <c r="D1" s="30"/>
      <c r="E1" s="30"/>
      <c r="F1" s="30"/>
      <c r="G1" s="30"/>
      <c r="H1" s="30"/>
      <c r="I1" s="30"/>
    </row>
    <row r="2" spans="1:9" s="5" customFormat="1" x14ac:dyDescent="0.3">
      <c r="A2" s="30"/>
      <c r="B2" s="28"/>
      <c r="C2" s="28"/>
      <c r="D2" s="28"/>
      <c r="E2" s="28"/>
      <c r="F2" s="28"/>
      <c r="G2" s="28"/>
      <c r="H2" s="28"/>
      <c r="I2" s="30"/>
    </row>
    <row r="3" spans="1:9" s="5" customFormat="1" ht="18" x14ac:dyDescent="0.35">
      <c r="A3" s="30"/>
      <c r="B3" s="28"/>
      <c r="C3" s="28"/>
      <c r="D3" s="28"/>
      <c r="E3" s="28"/>
      <c r="F3" s="36" t="s">
        <v>33</v>
      </c>
      <c r="G3" s="28"/>
      <c r="H3" s="28"/>
      <c r="I3" s="30"/>
    </row>
    <row r="4" spans="1:9" s="5" customFormat="1" ht="16.5" customHeight="1" x14ac:dyDescent="0.3">
      <c r="A4" s="30"/>
      <c r="B4" s="28"/>
      <c r="C4" s="28"/>
      <c r="D4" s="28"/>
      <c r="E4" s="28"/>
      <c r="F4" s="28"/>
      <c r="G4" s="28"/>
      <c r="H4" s="28"/>
      <c r="I4" s="30"/>
    </row>
    <row r="5" spans="1:9" s="5" customFormat="1" ht="16.5" customHeight="1" x14ac:dyDescent="0.3">
      <c r="A5" s="30"/>
      <c r="B5" s="28"/>
      <c r="C5" s="28"/>
      <c r="D5" s="28" t="s">
        <v>7</v>
      </c>
      <c r="E5" s="28"/>
      <c r="F5" s="28" t="s">
        <v>9</v>
      </c>
      <c r="G5" s="28"/>
      <c r="H5" s="28"/>
      <c r="I5" s="30"/>
    </row>
    <row r="6" spans="1:9" s="5" customFormat="1" x14ac:dyDescent="0.3">
      <c r="A6" s="30"/>
      <c r="B6" s="28"/>
      <c r="C6" s="28"/>
      <c r="D6" s="32" t="s">
        <v>35</v>
      </c>
      <c r="E6" s="28"/>
      <c r="F6" s="85" t="s">
        <v>32</v>
      </c>
      <c r="G6" s="86"/>
      <c r="H6" s="28"/>
      <c r="I6" s="30"/>
    </row>
    <row r="7" spans="1:9" s="5" customFormat="1" x14ac:dyDescent="0.3">
      <c r="A7" s="30"/>
      <c r="B7" s="28"/>
      <c r="C7" s="28"/>
      <c r="D7" s="28" t="s">
        <v>8</v>
      </c>
      <c r="E7" s="28"/>
      <c r="F7" s="28" t="s">
        <v>10</v>
      </c>
      <c r="G7" s="28"/>
      <c r="H7" s="28"/>
      <c r="I7" s="30"/>
    </row>
    <row r="8" spans="1:9" x14ac:dyDescent="0.3">
      <c r="A8" s="30"/>
      <c r="B8" s="28"/>
      <c r="C8" s="28"/>
      <c r="D8" s="33" t="s">
        <v>31</v>
      </c>
      <c r="E8" s="28"/>
      <c r="F8" s="87">
        <v>55001</v>
      </c>
      <c r="G8" s="88"/>
      <c r="H8" s="28"/>
      <c r="I8" s="30"/>
    </row>
    <row r="9" spans="1:9" x14ac:dyDescent="0.3">
      <c r="A9" s="30"/>
      <c r="B9" s="28"/>
      <c r="C9" s="28"/>
      <c r="D9" s="28"/>
      <c r="E9" s="28"/>
      <c r="F9" s="28"/>
      <c r="G9" s="28"/>
      <c r="H9" s="28"/>
      <c r="I9" s="30"/>
    </row>
    <row r="10" spans="1:9" x14ac:dyDescent="0.3">
      <c r="A10" s="30"/>
      <c r="B10" s="28"/>
      <c r="C10" s="34" t="s">
        <v>11</v>
      </c>
      <c r="D10" s="34"/>
      <c r="E10" s="34"/>
      <c r="F10" s="34"/>
      <c r="G10" s="28"/>
      <c r="H10" s="28"/>
      <c r="I10" s="30"/>
    </row>
    <row r="11" spans="1:9" x14ac:dyDescent="0.3">
      <c r="A11" s="30"/>
      <c r="B11" s="28"/>
      <c r="C11" s="28" t="s">
        <v>12</v>
      </c>
      <c r="D11" s="28" t="s">
        <v>13</v>
      </c>
      <c r="E11" s="28"/>
      <c r="F11" s="28" t="s">
        <v>14</v>
      </c>
      <c r="G11" s="28"/>
      <c r="H11" s="28"/>
      <c r="I11" s="30"/>
    </row>
    <row r="12" spans="1:9" x14ac:dyDescent="0.3">
      <c r="A12" s="30"/>
      <c r="B12" s="28"/>
      <c r="C12" s="6" t="s">
        <v>38</v>
      </c>
      <c r="D12" s="83">
        <v>25500000</v>
      </c>
      <c r="E12" s="84"/>
      <c r="F12" s="7">
        <v>30500000</v>
      </c>
      <c r="G12" s="28"/>
      <c r="H12" s="28"/>
      <c r="I12" s="30"/>
    </row>
    <row r="13" spans="1:9" x14ac:dyDescent="0.3">
      <c r="A13" s="30"/>
      <c r="B13" s="28"/>
      <c r="C13" s="8" t="s">
        <v>39</v>
      </c>
      <c r="D13" s="81">
        <v>30500000</v>
      </c>
      <c r="E13" s="82"/>
      <c r="F13" s="9">
        <v>32500000</v>
      </c>
      <c r="G13" s="28"/>
      <c r="H13" s="28"/>
      <c r="I13" s="30"/>
    </row>
    <row r="14" spans="1:9" x14ac:dyDescent="0.3">
      <c r="A14" s="30"/>
      <c r="B14" s="28"/>
      <c r="C14" s="6" t="s">
        <v>40</v>
      </c>
      <c r="D14" s="83">
        <v>45000000</v>
      </c>
      <c r="E14" s="84"/>
      <c r="F14" s="7">
        <v>47500000</v>
      </c>
      <c r="G14" s="28"/>
      <c r="H14" s="28"/>
      <c r="I14" s="30"/>
    </row>
    <row r="15" spans="1:9" x14ac:dyDescent="0.3">
      <c r="A15" s="30"/>
      <c r="B15" s="28"/>
      <c r="C15" s="10" t="s">
        <v>16</v>
      </c>
      <c r="D15" s="75">
        <f>SUM(D12:E14)</f>
        <v>101000000</v>
      </c>
      <c r="E15" s="76"/>
      <c r="F15" s="11">
        <f>SUM(F12:F14)</f>
        <v>110500000</v>
      </c>
      <c r="G15" s="28"/>
      <c r="H15" s="28"/>
      <c r="I15" s="30"/>
    </row>
    <row r="16" spans="1:9" x14ac:dyDescent="0.3">
      <c r="A16" s="30"/>
      <c r="B16" s="28"/>
      <c r="C16" s="28"/>
      <c r="D16" s="28"/>
      <c r="E16" s="28"/>
      <c r="F16" s="28"/>
      <c r="G16" s="28"/>
      <c r="H16" s="28"/>
      <c r="I16" s="30"/>
    </row>
    <row r="17" spans="1:9" x14ac:dyDescent="0.3">
      <c r="A17" s="30"/>
      <c r="B17" s="28"/>
      <c r="C17" s="34" t="s">
        <v>17</v>
      </c>
      <c r="D17" s="34"/>
      <c r="E17" s="34"/>
      <c r="F17" s="34"/>
      <c r="G17" s="28"/>
      <c r="H17" s="28"/>
      <c r="I17" s="30"/>
    </row>
    <row r="18" spans="1:9" x14ac:dyDescent="0.3">
      <c r="A18" s="30"/>
      <c r="B18" s="28"/>
      <c r="C18" s="28" t="s">
        <v>12</v>
      </c>
      <c r="D18" s="28" t="s">
        <v>13</v>
      </c>
      <c r="E18" s="28"/>
      <c r="F18" s="28" t="s">
        <v>14</v>
      </c>
      <c r="G18" s="28"/>
      <c r="H18" s="28"/>
      <c r="I18" s="30"/>
    </row>
    <row r="19" spans="1:9" x14ac:dyDescent="0.3">
      <c r="A19" s="30"/>
      <c r="B19" s="28"/>
      <c r="C19" s="6" t="s">
        <v>38</v>
      </c>
      <c r="D19" s="79">
        <v>5750000</v>
      </c>
      <c r="E19" s="80"/>
      <c r="F19" s="7">
        <v>6500000</v>
      </c>
      <c r="G19" s="28"/>
      <c r="H19" s="28"/>
      <c r="I19" s="30"/>
    </row>
    <row r="20" spans="1:9" x14ac:dyDescent="0.3">
      <c r="A20" s="30"/>
      <c r="B20" s="28"/>
      <c r="C20" s="8" t="s">
        <v>41</v>
      </c>
      <c r="D20" s="81">
        <v>2500000</v>
      </c>
      <c r="E20" s="82"/>
      <c r="F20" s="9">
        <v>2500000</v>
      </c>
      <c r="G20" s="28"/>
      <c r="H20" s="28"/>
      <c r="I20" s="30"/>
    </row>
    <row r="21" spans="1:9" x14ac:dyDescent="0.3">
      <c r="A21" s="30"/>
      <c r="B21" s="28"/>
      <c r="C21" s="6" t="s">
        <v>42</v>
      </c>
      <c r="D21" s="79">
        <v>2750000</v>
      </c>
      <c r="E21" s="80"/>
      <c r="F21" s="7">
        <v>2750000</v>
      </c>
      <c r="G21" s="28"/>
      <c r="H21" s="28"/>
      <c r="I21" s="30"/>
    </row>
    <row r="22" spans="1:9" x14ac:dyDescent="0.3">
      <c r="A22" s="30"/>
      <c r="B22" s="28"/>
      <c r="C22" s="12" t="s">
        <v>43</v>
      </c>
      <c r="D22" s="81">
        <v>80500</v>
      </c>
      <c r="E22" s="82"/>
      <c r="F22" s="13">
        <v>80700</v>
      </c>
      <c r="G22" s="28"/>
      <c r="H22" s="28"/>
      <c r="I22" s="30"/>
    </row>
    <row r="23" spans="1:9" x14ac:dyDescent="0.3">
      <c r="A23" s="30"/>
      <c r="B23" s="28"/>
      <c r="C23" s="6" t="s">
        <v>44</v>
      </c>
      <c r="D23" s="79">
        <v>150000</v>
      </c>
      <c r="E23" s="80"/>
      <c r="F23" s="7">
        <v>150200</v>
      </c>
      <c r="G23" s="28"/>
      <c r="H23" s="28"/>
      <c r="I23" s="30"/>
    </row>
    <row r="24" spans="1:9" x14ac:dyDescent="0.3">
      <c r="A24" s="30"/>
      <c r="B24" s="28"/>
      <c r="C24" s="14" t="s">
        <v>18</v>
      </c>
      <c r="D24" s="75">
        <f>SUM(D19:E23)</f>
        <v>11230500</v>
      </c>
      <c r="E24" s="76"/>
      <c r="F24" s="11">
        <f>SUM(F19:F23)</f>
        <v>11980900</v>
      </c>
      <c r="G24" s="28"/>
      <c r="H24" s="28"/>
      <c r="I24" s="30"/>
    </row>
    <row r="25" spans="1:9" x14ac:dyDescent="0.3">
      <c r="A25" s="30"/>
      <c r="B25" s="28"/>
      <c r="C25" s="15" t="s">
        <v>19</v>
      </c>
      <c r="D25" s="77">
        <f>D15-D24</f>
        <v>89769500</v>
      </c>
      <c r="E25" s="78"/>
      <c r="F25" s="16">
        <f>F15-F24</f>
        <v>98519100</v>
      </c>
      <c r="G25" s="28"/>
      <c r="H25" s="28"/>
      <c r="I25" s="30"/>
    </row>
    <row r="26" spans="1:9" x14ac:dyDescent="0.3">
      <c r="A26" s="30"/>
      <c r="B26" s="28"/>
      <c r="C26" s="28"/>
      <c r="D26" s="28"/>
      <c r="E26" s="28"/>
      <c r="F26" s="28"/>
      <c r="G26" s="28"/>
      <c r="H26" s="28"/>
      <c r="I26" s="30"/>
    </row>
    <row r="27" spans="1:9" x14ac:dyDescent="0.3">
      <c r="A27" s="30"/>
      <c r="B27" s="28"/>
      <c r="C27" s="34" t="s">
        <v>20</v>
      </c>
      <c r="D27" s="34"/>
      <c r="E27" s="34"/>
      <c r="F27" s="34"/>
      <c r="G27" s="28"/>
      <c r="H27" s="28"/>
      <c r="I27" s="30"/>
    </row>
    <row r="28" spans="1:9" x14ac:dyDescent="0.3">
      <c r="A28" s="30"/>
      <c r="B28" s="28"/>
      <c r="C28" s="28"/>
      <c r="D28" s="28"/>
      <c r="E28" s="28"/>
      <c r="F28" s="28"/>
      <c r="G28" s="28"/>
      <c r="H28" s="28"/>
      <c r="I28" s="30"/>
    </row>
    <row r="29" spans="1:9" x14ac:dyDescent="0.3">
      <c r="A29" s="30"/>
      <c r="B29" s="28"/>
      <c r="C29" s="6" t="s">
        <v>21</v>
      </c>
      <c r="D29" s="79">
        <v>500000</v>
      </c>
      <c r="E29" s="80"/>
      <c r="F29" s="22">
        <v>500000</v>
      </c>
      <c r="G29" s="28"/>
      <c r="H29" s="28"/>
      <c r="I29" s="30"/>
    </row>
    <row r="30" spans="1:9" x14ac:dyDescent="0.3">
      <c r="A30" s="30"/>
      <c r="B30" s="28"/>
      <c r="C30" s="8" t="s">
        <v>22</v>
      </c>
      <c r="D30" s="81">
        <v>150000</v>
      </c>
      <c r="E30" s="82"/>
      <c r="F30" s="23">
        <v>150000</v>
      </c>
      <c r="G30" s="28"/>
      <c r="H30" s="28"/>
      <c r="I30" s="30"/>
    </row>
    <row r="31" spans="1:9" x14ac:dyDescent="0.3">
      <c r="A31" s="30"/>
      <c r="B31" s="28"/>
      <c r="C31" s="6" t="s">
        <v>23</v>
      </c>
      <c r="D31" s="79">
        <v>3500</v>
      </c>
      <c r="E31" s="80"/>
      <c r="F31" s="22">
        <v>3500</v>
      </c>
      <c r="G31" s="28"/>
      <c r="H31" s="28"/>
      <c r="I31" s="30"/>
    </row>
    <row r="32" spans="1:9" x14ac:dyDescent="0.3">
      <c r="A32" s="30"/>
      <c r="B32" s="28"/>
      <c r="C32" s="12" t="s">
        <v>24</v>
      </c>
      <c r="D32" s="81">
        <v>1500</v>
      </c>
      <c r="E32" s="82"/>
      <c r="F32" s="24">
        <v>1500</v>
      </c>
      <c r="G32" s="28"/>
      <c r="H32" s="28"/>
      <c r="I32" s="30"/>
    </row>
    <row r="33" spans="1:9" x14ac:dyDescent="0.3">
      <c r="A33" s="30"/>
      <c r="B33" s="28"/>
      <c r="C33" s="6" t="s">
        <v>25</v>
      </c>
      <c r="D33" s="79">
        <v>5500</v>
      </c>
      <c r="E33" s="80"/>
      <c r="F33" s="22">
        <v>5500</v>
      </c>
      <c r="G33" s="28"/>
      <c r="H33" s="28"/>
      <c r="I33" s="30"/>
    </row>
    <row r="34" spans="1:9" x14ac:dyDescent="0.3">
      <c r="A34" s="30"/>
      <c r="B34" s="28"/>
      <c r="C34" s="12" t="s">
        <v>26</v>
      </c>
      <c r="D34" s="81">
        <v>4500</v>
      </c>
      <c r="E34" s="82"/>
      <c r="F34" s="24">
        <v>5000</v>
      </c>
      <c r="G34" s="28"/>
      <c r="H34" s="28"/>
      <c r="I34" s="30"/>
    </row>
    <row r="35" spans="1:9" x14ac:dyDescent="0.3">
      <c r="A35" s="30"/>
      <c r="B35" s="28"/>
      <c r="C35" s="17" t="s">
        <v>34</v>
      </c>
      <c r="D35" s="79">
        <v>8000</v>
      </c>
      <c r="E35" s="80"/>
      <c r="F35" s="22">
        <v>8000</v>
      </c>
      <c r="G35" s="28"/>
      <c r="H35" s="28"/>
      <c r="I35" s="30"/>
    </row>
    <row r="36" spans="1:9" x14ac:dyDescent="0.3">
      <c r="A36" s="30"/>
      <c r="B36" s="28"/>
      <c r="C36" s="12" t="s">
        <v>27</v>
      </c>
      <c r="D36" s="81">
        <v>5400</v>
      </c>
      <c r="E36" s="82"/>
      <c r="F36" s="24">
        <v>6500</v>
      </c>
      <c r="G36" s="28"/>
      <c r="H36" s="28"/>
      <c r="I36" s="30"/>
    </row>
    <row r="37" spans="1:9" x14ac:dyDescent="0.3">
      <c r="A37" s="30"/>
      <c r="B37" s="28"/>
      <c r="C37" s="6" t="s">
        <v>28</v>
      </c>
      <c r="D37" s="79">
        <v>2500</v>
      </c>
      <c r="E37" s="80"/>
      <c r="F37" s="22">
        <v>2500</v>
      </c>
      <c r="G37" s="28"/>
      <c r="H37" s="28"/>
      <c r="I37" s="30"/>
    </row>
    <row r="38" spans="1:9" x14ac:dyDescent="0.3">
      <c r="A38" s="30"/>
      <c r="B38" s="28"/>
      <c r="C38" s="14" t="s">
        <v>29</v>
      </c>
      <c r="D38" s="75">
        <f>SUM(D29:E37)</f>
        <v>680900</v>
      </c>
      <c r="E38" s="76"/>
      <c r="F38" s="11">
        <f>SUM(F29:F37)</f>
        <v>682500</v>
      </c>
      <c r="G38" s="28"/>
      <c r="H38" s="28"/>
      <c r="I38" s="30"/>
    </row>
    <row r="39" spans="1:9" x14ac:dyDescent="0.3">
      <c r="A39" s="30"/>
      <c r="B39" s="28"/>
      <c r="C39" s="15" t="s">
        <v>30</v>
      </c>
      <c r="D39" s="77">
        <f>D25-D38</f>
        <v>89088600</v>
      </c>
      <c r="E39" s="78"/>
      <c r="F39" s="16">
        <f>F25-F38</f>
        <v>97836600</v>
      </c>
      <c r="G39" s="28"/>
      <c r="H39" s="28"/>
      <c r="I39" s="30"/>
    </row>
    <row r="40" spans="1:9" x14ac:dyDescent="0.3">
      <c r="A40" s="30"/>
      <c r="B40" s="28"/>
      <c r="C40" s="28"/>
      <c r="D40" s="28"/>
      <c r="E40" s="28"/>
      <c r="F40" s="28"/>
      <c r="G40" s="28"/>
      <c r="H40" s="28"/>
      <c r="I40" s="30"/>
    </row>
    <row r="41" spans="1:9" x14ac:dyDescent="0.3">
      <c r="A41" s="30"/>
      <c r="B41" s="28"/>
      <c r="C41" s="28"/>
      <c r="D41" s="28"/>
      <c r="E41" s="28"/>
      <c r="F41" s="28"/>
      <c r="G41" s="28"/>
      <c r="H41" s="28"/>
      <c r="I41" s="30"/>
    </row>
    <row r="42" spans="1:9" ht="5.25" customHeight="1" x14ac:dyDescent="0.3">
      <c r="A42" s="30"/>
      <c r="B42" s="30"/>
      <c r="C42" s="30"/>
      <c r="D42" s="30"/>
      <c r="E42" s="30"/>
      <c r="F42" s="30"/>
      <c r="G42" s="30"/>
      <c r="H42" s="30"/>
      <c r="I42" s="30"/>
    </row>
  </sheetData>
  <mergeCells count="24">
    <mergeCell ref="D14:E14"/>
    <mergeCell ref="D15:E15"/>
    <mergeCell ref="D19:E19"/>
    <mergeCell ref="F6:G6"/>
    <mergeCell ref="F8:G8"/>
    <mergeCell ref="D12:E12"/>
    <mergeCell ref="D13:E13"/>
    <mergeCell ref="D23:E23"/>
    <mergeCell ref="D24:E24"/>
    <mergeCell ref="D25:E25"/>
    <mergeCell ref="D20:E20"/>
    <mergeCell ref="D21:E21"/>
    <mergeCell ref="D22:E22"/>
    <mergeCell ref="D32:E32"/>
    <mergeCell ref="D33:E33"/>
    <mergeCell ref="D34:E34"/>
    <mergeCell ref="D29:E29"/>
    <mergeCell ref="D30:E30"/>
    <mergeCell ref="D31:E31"/>
    <mergeCell ref="D38:E38"/>
    <mergeCell ref="D39:E39"/>
    <mergeCell ref="D35:E35"/>
    <mergeCell ref="D36:E36"/>
    <mergeCell ref="D37:E37"/>
  </mergeCells>
  <pageMargins left="0.7" right="0.7" top="0.75" bottom="0.75" header="0.3" footer="0.3"/>
  <pageSetup scale="84" fitToHeight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07264-E3FC-4B30-AA75-E1154D6579C1}">
  <sheetPr>
    <tabColor theme="8"/>
    <pageSetUpPr fitToPage="1"/>
  </sheetPr>
  <dimension ref="A1:BY16"/>
  <sheetViews>
    <sheetView showGridLines="0" tabSelected="1" zoomScaleNormal="100" workbookViewId="0">
      <selection activeCell="BY4" sqref="BY4"/>
    </sheetView>
  </sheetViews>
  <sheetFormatPr baseColWidth="10" defaultColWidth="8.88671875" defaultRowHeight="14.4" x14ac:dyDescent="0.3"/>
  <cols>
    <col min="1" max="1" width="21.33203125" customWidth="1"/>
    <col min="2" max="7" width="15.21875" customWidth="1"/>
    <col min="65" max="65" width="26.44140625" customWidth="1"/>
    <col min="66" max="66" width="15.109375" customWidth="1"/>
    <col min="67" max="68" width="14.109375" customWidth="1"/>
    <col min="69" max="69" width="13.109375" customWidth="1"/>
    <col min="70" max="77" width="14.109375" customWidth="1"/>
  </cols>
  <sheetData>
    <row r="1" spans="1:77" ht="70.2" customHeight="1" x14ac:dyDescent="0.3">
      <c r="A1" s="73"/>
      <c r="B1" s="104" t="s">
        <v>47</v>
      </c>
      <c r="C1" s="104"/>
      <c r="D1" s="104"/>
      <c r="E1" s="104"/>
      <c r="F1" s="74" t="s">
        <v>48</v>
      </c>
      <c r="G1" s="74" t="s">
        <v>49</v>
      </c>
    </row>
    <row r="2" spans="1:77" ht="8.4" customHeight="1" x14ac:dyDescent="0.3">
      <c r="A2" s="37"/>
      <c r="B2" s="37"/>
      <c r="C2" s="37"/>
      <c r="D2" s="37"/>
      <c r="E2" s="37"/>
      <c r="F2" s="37"/>
      <c r="G2" s="37"/>
    </row>
    <row r="3" spans="1:77" s="38" customFormat="1" ht="24" customHeight="1" thickBot="1" x14ac:dyDescent="0.35">
      <c r="A3" s="45" t="s">
        <v>50</v>
      </c>
      <c r="B3" s="39" t="s">
        <v>56</v>
      </c>
      <c r="C3" s="39" t="s">
        <v>57</v>
      </c>
      <c r="D3" s="39" t="s">
        <v>54</v>
      </c>
      <c r="E3" s="39" t="s">
        <v>55</v>
      </c>
      <c r="F3" s="39" t="s">
        <v>58</v>
      </c>
      <c r="G3" s="39" t="s">
        <v>45</v>
      </c>
      <c r="BM3" s="70" t="s">
        <v>64</v>
      </c>
      <c r="BN3" s="65" t="s">
        <v>65</v>
      </c>
      <c r="BO3" s="65" t="s">
        <v>57</v>
      </c>
      <c r="BP3" s="65" t="s">
        <v>66</v>
      </c>
      <c r="BQ3" s="65" t="s">
        <v>67</v>
      </c>
      <c r="BR3" s="65" t="s">
        <v>58</v>
      </c>
      <c r="BS3" s="66">
        <v>45833</v>
      </c>
      <c r="BT3" s="65">
        <v>45863</v>
      </c>
      <c r="BU3" s="65" t="s">
        <v>68</v>
      </c>
      <c r="BV3" s="65" t="s">
        <v>69</v>
      </c>
      <c r="BW3" s="65" t="s">
        <v>70</v>
      </c>
      <c r="BX3" s="65" t="s">
        <v>62</v>
      </c>
      <c r="BY3" s="66" t="s">
        <v>63</v>
      </c>
    </row>
    <row r="4" spans="1:77" s="38" customFormat="1" ht="32.4" customHeight="1" thickTop="1" x14ac:dyDescent="0.3">
      <c r="A4" s="45" t="s">
        <v>51</v>
      </c>
      <c r="B4" s="62">
        <f>+'MAANDELIJKS DETAILSBLAD'!B8</f>
        <v>101000000</v>
      </c>
      <c r="C4" s="62">
        <f>+'MAANDELIJKS DETAILSBLAD'!C8</f>
        <v>3024595</v>
      </c>
      <c r="D4" s="62">
        <f>+'MAANDELIJKS DETAILSBLAD'!D8</f>
        <v>56882309</v>
      </c>
      <c r="E4" s="62">
        <f>+'MAANDELIJKS DETAILSBLAD'!E8</f>
        <v>651626</v>
      </c>
      <c r="F4" s="62">
        <f>+'MAANDELIJKS DETAILSBLAD'!F8</f>
        <v>56882309</v>
      </c>
      <c r="G4" s="62">
        <f>+'MAANDELIJKS DETAILSBLAD'!G8</f>
        <v>56882309</v>
      </c>
      <c r="BM4" s="70" t="s">
        <v>51</v>
      </c>
      <c r="BN4" s="67">
        <f>+Table1[[#This Row],[25 januari]]</f>
        <v>101000000</v>
      </c>
      <c r="BO4" s="67">
        <f>+Table1[[#This Row],[25 Februari]]</f>
        <v>3024595</v>
      </c>
      <c r="BP4" s="67">
        <f>+Table1[[#This Row],[25 maart]]</f>
        <v>56882309</v>
      </c>
      <c r="BQ4" s="67">
        <f>+Table1[[#This Row],[25 april]]</f>
        <v>651626</v>
      </c>
      <c r="BR4" s="67">
        <f>+Table1[[#This Row],[25 Kunnen]]</f>
        <v>56882309</v>
      </c>
      <c r="BS4" s="67">
        <f>+Table1[[#This Row],[Jun-25]]</f>
        <v>56882309</v>
      </c>
      <c r="BT4" s="67">
        <f>+B9</f>
        <v>56882309</v>
      </c>
      <c r="BU4" s="67">
        <f t="shared" ref="BU4:BY4" si="0">+C9</f>
        <v>56882309</v>
      </c>
      <c r="BV4" s="67">
        <f t="shared" si="0"/>
        <v>56882309</v>
      </c>
      <c r="BW4" s="67">
        <f t="shared" si="0"/>
        <v>56882309</v>
      </c>
      <c r="BX4" s="67">
        <f t="shared" si="0"/>
        <v>56882309</v>
      </c>
      <c r="BY4" s="67">
        <f t="shared" si="0"/>
        <v>56882309</v>
      </c>
    </row>
    <row r="5" spans="1:77" s="38" customFormat="1" ht="32.4" customHeight="1" x14ac:dyDescent="0.3">
      <c r="A5" s="45" t="s">
        <v>52</v>
      </c>
      <c r="B5" s="62">
        <f>+'MAANDELIJKS DETAILSBLAD'!O15</f>
        <v>11911400</v>
      </c>
      <c r="C5" s="62">
        <f>+'MAANDELIJKS DETAILSBLAD'!P15</f>
        <v>9495876</v>
      </c>
      <c r="D5" s="62">
        <f>+'MAANDELIJKS DETAILSBLAD'!Q15</f>
        <v>9356920</v>
      </c>
      <c r="E5" s="62">
        <f>+'MAANDELIJKS DETAILSBLAD'!R15</f>
        <v>9962120</v>
      </c>
      <c r="F5" s="62">
        <f>+'MAANDELIJKS DETAILSBLAD'!S15</f>
        <v>9962120</v>
      </c>
      <c r="G5" s="62">
        <f>+'MAANDELIJKS DETAILSBLAD'!T15</f>
        <v>9962120</v>
      </c>
      <c r="BM5" s="71" t="s">
        <v>52</v>
      </c>
      <c r="BN5" s="68">
        <f>+Table1[[#This Row],[25 januari]]</f>
        <v>11911400</v>
      </c>
      <c r="BO5" s="68">
        <f>+Table1[[#This Row],[25 Februari]]</f>
        <v>9495876</v>
      </c>
      <c r="BP5" s="68">
        <f>+Table1[[#This Row],[25 maart]]</f>
        <v>9356920</v>
      </c>
      <c r="BQ5" s="68">
        <f>+Table1[[#This Row],[25 april]]</f>
        <v>9962120</v>
      </c>
      <c r="BR5" s="68">
        <f>+Table1[[#This Row],[25 Kunnen]]</f>
        <v>9962120</v>
      </c>
      <c r="BS5" s="68">
        <f>+Table1[[#This Row],[Jun-25]]</f>
        <v>9962120</v>
      </c>
      <c r="BT5" s="68">
        <f>+B10</f>
        <v>9962120</v>
      </c>
      <c r="BU5" s="68">
        <f t="shared" ref="BU5:BY5" si="1">+C10</f>
        <v>9962120</v>
      </c>
      <c r="BV5" s="68">
        <f t="shared" si="1"/>
        <v>9962120</v>
      </c>
      <c r="BW5" s="68">
        <f t="shared" si="1"/>
        <v>9962120</v>
      </c>
      <c r="BX5" s="68">
        <f t="shared" si="1"/>
        <v>9962120</v>
      </c>
      <c r="BY5" s="68">
        <f t="shared" si="1"/>
        <v>9962120</v>
      </c>
    </row>
    <row r="6" spans="1:77" s="38" customFormat="1" ht="32.4" customHeight="1" x14ac:dyDescent="0.3">
      <c r="A6" s="45" t="s">
        <v>53</v>
      </c>
      <c r="B6" s="64">
        <f>+'MAANDELIJKS DETAILSBLAD'!B30</f>
        <v>89088600</v>
      </c>
      <c r="C6" s="64">
        <f>+'MAANDELIJKS DETAILSBLAD'!C30</f>
        <v>-6471281</v>
      </c>
      <c r="D6" s="64">
        <f>+'MAANDELIJKS DETAILSBLAD'!D30</f>
        <v>47525389</v>
      </c>
      <c r="E6" s="64">
        <f>+'MAANDELIJKS DETAILSBLAD'!E30</f>
        <v>-9310494</v>
      </c>
      <c r="F6" s="64">
        <f>+'MAANDELIJKS DETAILSBLAD'!F30</f>
        <v>46920189</v>
      </c>
      <c r="G6" s="64">
        <f>+'MAANDELIJKS DETAILSBLAD'!G30</f>
        <v>46920189</v>
      </c>
      <c r="BM6" s="72" t="s">
        <v>53</v>
      </c>
      <c r="BN6" s="69">
        <f>+Table1[[#This Row],[25 januari]]</f>
        <v>89088600</v>
      </c>
      <c r="BO6" s="69">
        <f>+Table1[[#This Row],[25 Februari]]</f>
        <v>-6471281</v>
      </c>
      <c r="BP6" s="69">
        <f>+Table1[[#This Row],[25 maart]]</f>
        <v>47525389</v>
      </c>
      <c r="BQ6" s="69">
        <f>+Table1[[#This Row],[25 april]]</f>
        <v>-9310494</v>
      </c>
      <c r="BR6" s="69">
        <f>+Table1[[#This Row],[25 Kunnen]]</f>
        <v>46920189</v>
      </c>
      <c r="BS6" s="69">
        <f>+Table1[[#This Row],[Jun-25]]</f>
        <v>46920189</v>
      </c>
      <c r="BT6" s="69">
        <f>+B11</f>
        <v>46920189</v>
      </c>
      <c r="BU6" s="69">
        <f t="shared" ref="BU6:BY6" si="2">+C11</f>
        <v>46920189</v>
      </c>
      <c r="BV6" s="69">
        <f t="shared" si="2"/>
        <v>46920189</v>
      </c>
      <c r="BW6" s="69">
        <f t="shared" si="2"/>
        <v>46920189</v>
      </c>
      <c r="BX6" s="69">
        <f t="shared" si="2"/>
        <v>46920189</v>
      </c>
      <c r="BY6" s="69">
        <f t="shared" si="2"/>
        <v>46920189</v>
      </c>
    </row>
    <row r="7" spans="1:77" ht="32.4" customHeight="1" x14ac:dyDescent="0.3">
      <c r="A7" s="63"/>
      <c r="B7" s="39"/>
    </row>
    <row r="8" spans="1:77" s="38" customFormat="1" ht="32.4" customHeight="1" x14ac:dyDescent="0.3">
      <c r="A8" s="45" t="s">
        <v>50</v>
      </c>
      <c r="B8" s="39" t="s">
        <v>46</v>
      </c>
      <c r="C8" s="39" t="s">
        <v>59</v>
      </c>
      <c r="D8" s="39" t="s">
        <v>60</v>
      </c>
      <c r="E8" s="39" t="s">
        <v>61</v>
      </c>
      <c r="F8" s="39" t="s">
        <v>62</v>
      </c>
      <c r="G8" s="39" t="s">
        <v>63</v>
      </c>
    </row>
    <row r="9" spans="1:77" s="38" customFormat="1" ht="32.4" customHeight="1" x14ac:dyDescent="0.3">
      <c r="A9" s="45" t="s">
        <v>51</v>
      </c>
      <c r="B9" s="62">
        <f>+'MAANDELIJKS DETAILSBLAD'!H8</f>
        <v>56882309</v>
      </c>
      <c r="C9" s="62">
        <f>+'MAANDELIJKS DETAILSBLAD'!I8</f>
        <v>56882309</v>
      </c>
      <c r="D9" s="62">
        <f>+'MAANDELIJKS DETAILSBLAD'!J8</f>
        <v>56882309</v>
      </c>
      <c r="E9" s="62">
        <f>+'MAANDELIJKS DETAILSBLAD'!K8</f>
        <v>56882309</v>
      </c>
      <c r="F9" s="62">
        <f>+'MAANDELIJKS DETAILSBLAD'!L8</f>
        <v>56882309</v>
      </c>
      <c r="G9" s="62">
        <f>+'MAANDELIJKS DETAILSBLAD'!M8</f>
        <v>56882309</v>
      </c>
    </row>
    <row r="10" spans="1:77" s="38" customFormat="1" ht="32.4" customHeight="1" x14ac:dyDescent="0.3">
      <c r="A10" s="45" t="s">
        <v>52</v>
      </c>
      <c r="B10" s="62">
        <f>+'MAANDELIJKS DETAILSBLAD'!U15</f>
        <v>9962120</v>
      </c>
      <c r="C10" s="62">
        <f>+'MAANDELIJKS DETAILSBLAD'!V15</f>
        <v>9962120</v>
      </c>
      <c r="D10" s="62">
        <f>+'MAANDELIJKS DETAILSBLAD'!W15</f>
        <v>9962120</v>
      </c>
      <c r="E10" s="62">
        <f>+'MAANDELIJKS DETAILSBLAD'!X15</f>
        <v>9962120</v>
      </c>
      <c r="F10" s="62">
        <f>+'MAANDELIJKS DETAILSBLAD'!Y15</f>
        <v>9962120</v>
      </c>
      <c r="G10" s="62">
        <f>+'MAANDELIJKS DETAILSBLAD'!Z15</f>
        <v>9962120</v>
      </c>
    </row>
    <row r="11" spans="1:77" s="38" customFormat="1" ht="32.4" customHeight="1" x14ac:dyDescent="0.3">
      <c r="A11" s="45" t="s">
        <v>53</v>
      </c>
      <c r="B11" s="64">
        <f>+'MAANDELIJKS DETAILSBLAD'!H30</f>
        <v>46920189</v>
      </c>
      <c r="C11" s="64">
        <f>+'MAANDELIJKS DETAILSBLAD'!I30</f>
        <v>46920189</v>
      </c>
      <c r="D11" s="64">
        <f>+'MAANDELIJKS DETAILSBLAD'!J30</f>
        <v>46920189</v>
      </c>
      <c r="E11" s="64">
        <f>+'MAANDELIJKS DETAILSBLAD'!K30</f>
        <v>46920189</v>
      </c>
      <c r="F11" s="64">
        <f>+'MAANDELIJKS DETAILSBLAD'!L30</f>
        <v>46920189</v>
      </c>
      <c r="G11" s="64">
        <f>+'MAANDELIJKS DETAILSBLAD'!M30</f>
        <v>46920189</v>
      </c>
    </row>
    <row r="12" spans="1:77" x14ac:dyDescent="0.3">
      <c r="B12" s="39"/>
    </row>
    <row r="14" spans="1:77" x14ac:dyDescent="0.3">
      <c r="B14" s="39"/>
    </row>
    <row r="15" spans="1:77" x14ac:dyDescent="0.3">
      <c r="B15" s="39"/>
    </row>
    <row r="16" spans="1:77" x14ac:dyDescent="0.3">
      <c r="B16" s="39"/>
    </row>
  </sheetData>
  <mergeCells count="1">
    <mergeCell ref="B1:E1"/>
  </mergeCells>
  <pageMargins left="0.7" right="0.7" top="0.75" bottom="0.75" header="0.3" footer="0.3"/>
  <pageSetup scale="58" orientation="landscape" r:id="rId1"/>
  <colBreaks count="1" manualBreakCount="1">
    <brk id="18" max="1048575" man="1"/>
  </colBreaks>
  <drawing r:id="rId2"/>
  <tableParts count="2"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C85B7-A451-47B1-AAD1-77F553DB3381}">
  <sheetPr>
    <tabColor theme="5" tint="0.39997558519241921"/>
  </sheetPr>
  <dimension ref="A1:CM30"/>
  <sheetViews>
    <sheetView showGridLines="0" zoomScale="70" zoomScaleNormal="70" workbookViewId="0">
      <selection activeCell="A18" sqref="A18:M18"/>
    </sheetView>
  </sheetViews>
  <sheetFormatPr baseColWidth="10" defaultColWidth="8.88671875" defaultRowHeight="14.4" x14ac:dyDescent="0.3"/>
  <cols>
    <col min="1" max="1" width="25.21875" bestFit="1" customWidth="1"/>
    <col min="2" max="2" width="18.109375" bestFit="1" customWidth="1"/>
    <col min="3" max="3" width="16.77734375" bestFit="1" customWidth="1"/>
    <col min="4" max="4" width="18.109375" bestFit="1" customWidth="1"/>
    <col min="5" max="5" width="16.77734375" bestFit="1" customWidth="1"/>
    <col min="6" max="13" width="18.109375" bestFit="1" customWidth="1"/>
    <col min="14" max="14" width="8.88671875" style="42"/>
    <col min="15" max="15" width="15.5546875" style="42" hidden="1" customWidth="1"/>
    <col min="16" max="18" width="14.33203125" style="42" hidden="1" customWidth="1"/>
    <col min="19" max="26" width="6.6640625" style="42" hidden="1" customWidth="1"/>
    <col min="27" max="38" width="0" style="42" hidden="1" customWidth="1"/>
    <col min="39" max="91" width="8.88671875" style="42"/>
  </cols>
  <sheetData>
    <row r="1" spans="1:91" ht="70.2" customHeight="1" x14ac:dyDescent="0.5">
      <c r="A1" s="60"/>
      <c r="B1" s="60"/>
      <c r="C1" s="60"/>
      <c r="D1" s="91" t="s">
        <v>71</v>
      </c>
      <c r="E1" s="91"/>
      <c r="F1" s="91"/>
      <c r="G1" s="91"/>
      <c r="H1" s="91"/>
      <c r="I1" s="60"/>
      <c r="J1" s="91" t="s">
        <v>48</v>
      </c>
      <c r="K1" s="91"/>
      <c r="L1" s="92" t="s">
        <v>72</v>
      </c>
      <c r="M1" s="92"/>
    </row>
    <row r="2" spans="1:91" ht="9.6" customHeigh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91" ht="18" customHeight="1" x14ac:dyDescent="0.3">
      <c r="A3" s="89" t="s">
        <v>73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</row>
    <row r="4" spans="1:91" s="38" customFormat="1" ht="20.399999999999999" customHeight="1" x14ac:dyDescent="0.3">
      <c r="A4" s="46" t="s">
        <v>74</v>
      </c>
      <c r="B4" s="47">
        <v>45682</v>
      </c>
      <c r="C4" s="47">
        <v>45713</v>
      </c>
      <c r="D4" s="47">
        <v>45741</v>
      </c>
      <c r="E4" s="47">
        <v>45772</v>
      </c>
      <c r="F4" s="47">
        <v>45802</v>
      </c>
      <c r="G4" s="47">
        <v>45833</v>
      </c>
      <c r="H4" s="47">
        <v>45863</v>
      </c>
      <c r="I4" s="47">
        <v>45894</v>
      </c>
      <c r="J4" s="47">
        <v>45925</v>
      </c>
      <c r="K4" s="47">
        <v>45955</v>
      </c>
      <c r="L4" s="47">
        <v>45986</v>
      </c>
      <c r="M4" s="47">
        <v>46016</v>
      </c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  <c r="BF4" s="43"/>
      <c r="BG4" s="43"/>
      <c r="BH4" s="43"/>
      <c r="BI4" s="43"/>
      <c r="BJ4" s="43"/>
      <c r="BK4" s="43"/>
      <c r="BL4" s="43"/>
      <c r="BM4" s="43"/>
      <c r="BN4" s="43"/>
      <c r="BO4" s="43"/>
      <c r="BP4" s="43"/>
      <c r="BQ4" s="43"/>
      <c r="BR4" s="43"/>
      <c r="BS4" s="43"/>
      <c r="BT4" s="43"/>
      <c r="BU4" s="43"/>
      <c r="BV4" s="43"/>
      <c r="BW4" s="43"/>
      <c r="BX4" s="43"/>
      <c r="BY4" s="43"/>
      <c r="BZ4" s="43"/>
      <c r="CA4" s="43"/>
      <c r="CB4" s="43"/>
      <c r="CC4" s="43"/>
      <c r="CD4" s="43"/>
      <c r="CE4" s="43"/>
      <c r="CF4" s="43"/>
      <c r="CG4" s="43"/>
      <c r="CH4" s="43"/>
      <c r="CI4" s="43"/>
      <c r="CJ4" s="43"/>
      <c r="CK4" s="43"/>
      <c r="CL4" s="43"/>
      <c r="CM4" s="43"/>
    </row>
    <row r="5" spans="1:91" x14ac:dyDescent="0.3">
      <c r="A5" s="48" t="s">
        <v>75</v>
      </c>
      <c r="B5" s="49">
        <v>25500000</v>
      </c>
      <c r="C5" s="49">
        <v>24561</v>
      </c>
      <c r="D5" s="49">
        <v>24561</v>
      </c>
      <c r="E5" s="49">
        <v>545222</v>
      </c>
      <c r="F5" s="49">
        <v>24561</v>
      </c>
      <c r="G5" s="49">
        <v>24561</v>
      </c>
      <c r="H5" s="49">
        <v>24561</v>
      </c>
      <c r="I5" s="49">
        <v>24561</v>
      </c>
      <c r="J5" s="49">
        <v>24561</v>
      </c>
      <c r="K5" s="49">
        <v>24561</v>
      </c>
      <c r="L5" s="49">
        <v>24561</v>
      </c>
      <c r="M5" s="49">
        <v>24561</v>
      </c>
    </row>
    <row r="6" spans="1:91" x14ac:dyDescent="0.3">
      <c r="A6" s="48" t="s">
        <v>76</v>
      </c>
      <c r="B6" s="49">
        <v>30500000</v>
      </c>
      <c r="C6" s="49">
        <v>554522</v>
      </c>
      <c r="D6" s="49">
        <v>54412236</v>
      </c>
      <c r="E6" s="49">
        <v>48852</v>
      </c>
      <c r="F6" s="49">
        <v>54412236</v>
      </c>
      <c r="G6" s="49">
        <v>54412236</v>
      </c>
      <c r="H6" s="49">
        <v>54412236</v>
      </c>
      <c r="I6" s="49">
        <v>54412236</v>
      </c>
      <c r="J6" s="49">
        <v>54412236</v>
      </c>
      <c r="K6" s="49">
        <v>54412236</v>
      </c>
      <c r="L6" s="49">
        <v>54412236</v>
      </c>
      <c r="M6" s="49">
        <v>54412236</v>
      </c>
    </row>
    <row r="7" spans="1:91" x14ac:dyDescent="0.3">
      <c r="A7" s="48" t="s">
        <v>77</v>
      </c>
      <c r="B7" s="49">
        <v>45000000</v>
      </c>
      <c r="C7" s="49">
        <v>2445512</v>
      </c>
      <c r="D7" s="49">
        <v>2445512</v>
      </c>
      <c r="E7" s="49">
        <v>57552</v>
      </c>
      <c r="F7" s="49">
        <v>2445512</v>
      </c>
      <c r="G7" s="49">
        <v>2445512</v>
      </c>
      <c r="H7" s="49">
        <v>2445512</v>
      </c>
      <c r="I7" s="49">
        <v>2445512</v>
      </c>
      <c r="J7" s="49">
        <v>2445512</v>
      </c>
      <c r="K7" s="49">
        <v>2445512</v>
      </c>
      <c r="L7" s="49">
        <v>2445512</v>
      </c>
      <c r="M7" s="49">
        <v>2445512</v>
      </c>
    </row>
    <row r="8" spans="1:91" s="40" customFormat="1" ht="15.6" x14ac:dyDescent="0.3">
      <c r="A8" s="50" t="s">
        <v>51</v>
      </c>
      <c r="B8" s="51">
        <f>+SUM(B5:B7)</f>
        <v>101000000</v>
      </c>
      <c r="C8" s="51">
        <f t="shared" ref="C8:M8" si="0">+SUM(C5:C7)</f>
        <v>3024595</v>
      </c>
      <c r="D8" s="51">
        <f t="shared" si="0"/>
        <v>56882309</v>
      </c>
      <c r="E8" s="51">
        <f t="shared" si="0"/>
        <v>651626</v>
      </c>
      <c r="F8" s="51">
        <f t="shared" si="0"/>
        <v>56882309</v>
      </c>
      <c r="G8" s="51">
        <f t="shared" si="0"/>
        <v>56882309</v>
      </c>
      <c r="H8" s="51">
        <f t="shared" si="0"/>
        <v>56882309</v>
      </c>
      <c r="I8" s="51">
        <f t="shared" si="0"/>
        <v>56882309</v>
      </c>
      <c r="J8" s="51">
        <f t="shared" si="0"/>
        <v>56882309</v>
      </c>
      <c r="K8" s="51">
        <f t="shared" si="0"/>
        <v>56882309</v>
      </c>
      <c r="L8" s="51">
        <f t="shared" si="0"/>
        <v>56882309</v>
      </c>
      <c r="M8" s="51">
        <f t="shared" si="0"/>
        <v>56882309</v>
      </c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44"/>
      <c r="AR8" s="44"/>
      <c r="AS8" s="44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  <c r="BF8" s="44"/>
      <c r="BG8" s="44"/>
      <c r="BH8" s="44"/>
      <c r="BI8" s="44"/>
      <c r="BJ8" s="44"/>
      <c r="BK8" s="44"/>
      <c r="BL8" s="44"/>
      <c r="BM8" s="44"/>
      <c r="BN8" s="44"/>
      <c r="BO8" s="44"/>
      <c r="BP8" s="44"/>
      <c r="BQ8" s="44"/>
      <c r="BR8" s="44"/>
      <c r="BS8" s="44"/>
      <c r="BT8" s="44"/>
      <c r="BU8" s="44"/>
      <c r="BV8" s="44"/>
      <c r="BW8" s="44"/>
      <c r="BX8" s="44"/>
      <c r="BY8" s="44"/>
      <c r="BZ8" s="44"/>
      <c r="CA8" s="44"/>
      <c r="CB8" s="44"/>
      <c r="CC8" s="44"/>
      <c r="CD8" s="44"/>
      <c r="CE8" s="44"/>
      <c r="CF8" s="44"/>
      <c r="CG8" s="44"/>
      <c r="CH8" s="44"/>
      <c r="CI8" s="44"/>
      <c r="CJ8" s="44"/>
      <c r="CK8" s="44"/>
      <c r="CL8" s="44"/>
      <c r="CM8" s="44"/>
    </row>
    <row r="9" spans="1:91" ht="9.6" customHeight="1" x14ac:dyDescent="0.3">
      <c r="A9" s="37"/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</row>
    <row r="10" spans="1:91" s="41" customFormat="1" ht="18" customHeight="1" x14ac:dyDescent="0.3">
      <c r="A10" s="90" t="s">
        <v>78</v>
      </c>
      <c r="B10" s="90"/>
      <c r="C10" s="90"/>
      <c r="D10" s="90"/>
      <c r="E10" s="90"/>
      <c r="F10" s="90"/>
      <c r="G10" s="90"/>
      <c r="H10" s="90"/>
      <c r="I10" s="90"/>
      <c r="J10" s="90"/>
      <c r="K10" s="90"/>
      <c r="L10" s="90"/>
      <c r="M10" s="90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</row>
    <row r="11" spans="1:91" x14ac:dyDescent="0.3">
      <c r="A11" s="48" t="s">
        <v>75</v>
      </c>
      <c r="B11" s="49">
        <v>5750000</v>
      </c>
      <c r="C11" s="49">
        <v>5750000</v>
      </c>
      <c r="D11" s="49">
        <v>5750000</v>
      </c>
      <c r="E11" s="49">
        <v>5750000</v>
      </c>
      <c r="F11" s="49">
        <v>5750000</v>
      </c>
      <c r="G11" s="49">
        <v>5750000</v>
      </c>
      <c r="H11" s="49">
        <v>5750000</v>
      </c>
      <c r="I11" s="49">
        <v>5750000</v>
      </c>
      <c r="J11" s="49">
        <v>5750000</v>
      </c>
      <c r="K11" s="49">
        <v>5750000</v>
      </c>
      <c r="L11" s="49">
        <v>5750000</v>
      </c>
      <c r="M11" s="49">
        <v>5750000</v>
      </c>
    </row>
    <row r="12" spans="1:91" x14ac:dyDescent="0.3">
      <c r="A12" s="48" t="s">
        <v>79</v>
      </c>
      <c r="B12" s="49">
        <v>2500000</v>
      </c>
      <c r="C12" s="49">
        <v>24512</v>
      </c>
      <c r="D12" s="49">
        <v>2500000</v>
      </c>
      <c r="E12" s="49">
        <v>2500000</v>
      </c>
      <c r="F12" s="49">
        <v>2500000</v>
      </c>
      <c r="G12" s="49">
        <v>2500000</v>
      </c>
      <c r="H12" s="49">
        <v>2500000</v>
      </c>
      <c r="I12" s="49">
        <v>2500000</v>
      </c>
      <c r="J12" s="49">
        <v>2500000</v>
      </c>
      <c r="K12" s="49">
        <v>2500000</v>
      </c>
      <c r="L12" s="49">
        <v>2500000</v>
      </c>
      <c r="M12" s="49">
        <v>2500000</v>
      </c>
    </row>
    <row r="13" spans="1:91" x14ac:dyDescent="0.3">
      <c r="A13" s="48" t="s">
        <v>80</v>
      </c>
      <c r="B13" s="49">
        <v>2750000</v>
      </c>
      <c r="C13" s="49">
        <v>2750000</v>
      </c>
      <c r="D13" s="49">
        <v>51145</v>
      </c>
      <c r="E13" s="49">
        <v>51145</v>
      </c>
      <c r="F13" s="49">
        <v>51145</v>
      </c>
      <c r="G13" s="49">
        <v>51145</v>
      </c>
      <c r="H13" s="49">
        <v>51145</v>
      </c>
      <c r="I13" s="49">
        <v>51145</v>
      </c>
      <c r="J13" s="49">
        <v>51145</v>
      </c>
      <c r="K13" s="49">
        <v>51145</v>
      </c>
      <c r="L13" s="49">
        <v>51145</v>
      </c>
      <c r="M13" s="49">
        <v>51145</v>
      </c>
      <c r="O13" s="61"/>
    </row>
    <row r="14" spans="1:91" x14ac:dyDescent="0.3">
      <c r="A14" s="48" t="s">
        <v>81</v>
      </c>
      <c r="B14" s="49">
        <v>80500</v>
      </c>
      <c r="C14" s="49">
        <v>80500</v>
      </c>
      <c r="D14" s="49">
        <v>80500</v>
      </c>
      <c r="E14" s="49">
        <v>415789</v>
      </c>
      <c r="F14" s="49">
        <v>415789</v>
      </c>
      <c r="G14" s="49">
        <v>415789</v>
      </c>
      <c r="H14" s="49">
        <v>415789</v>
      </c>
      <c r="I14" s="49">
        <v>415789</v>
      </c>
      <c r="J14" s="49">
        <v>415789</v>
      </c>
      <c r="K14" s="49">
        <v>415789</v>
      </c>
      <c r="L14" s="49">
        <v>415789</v>
      </c>
      <c r="M14" s="49">
        <v>415789</v>
      </c>
    </row>
    <row r="15" spans="1:91" x14ac:dyDescent="0.3">
      <c r="A15" s="48" t="s">
        <v>82</v>
      </c>
      <c r="B15" s="49">
        <v>150000</v>
      </c>
      <c r="C15" s="49">
        <v>150000</v>
      </c>
      <c r="D15" s="49">
        <v>150000</v>
      </c>
      <c r="E15" s="49">
        <v>150000</v>
      </c>
      <c r="F15" s="49">
        <v>150000</v>
      </c>
      <c r="G15" s="49">
        <v>150000</v>
      </c>
      <c r="H15" s="49">
        <v>150000</v>
      </c>
      <c r="I15" s="49">
        <v>150000</v>
      </c>
      <c r="J15" s="49">
        <v>150000</v>
      </c>
      <c r="K15" s="49">
        <v>150000</v>
      </c>
      <c r="L15" s="49">
        <v>150000</v>
      </c>
      <c r="M15" s="49">
        <v>150000</v>
      </c>
      <c r="O15" s="61">
        <f>+B16+B28</f>
        <v>11911400</v>
      </c>
      <c r="P15" s="61">
        <f t="shared" ref="P15:Z15" si="1">+C16+C28</f>
        <v>9495876</v>
      </c>
      <c r="Q15" s="61">
        <f t="shared" si="1"/>
        <v>9356920</v>
      </c>
      <c r="R15" s="61">
        <f t="shared" si="1"/>
        <v>9962120</v>
      </c>
      <c r="S15" s="61">
        <f t="shared" si="1"/>
        <v>9962120</v>
      </c>
      <c r="T15" s="61">
        <f t="shared" si="1"/>
        <v>9962120</v>
      </c>
      <c r="U15" s="61">
        <f t="shared" si="1"/>
        <v>9962120</v>
      </c>
      <c r="V15" s="61">
        <f t="shared" si="1"/>
        <v>9962120</v>
      </c>
      <c r="W15" s="61">
        <f t="shared" si="1"/>
        <v>9962120</v>
      </c>
      <c r="X15" s="61">
        <f t="shared" si="1"/>
        <v>9962120</v>
      </c>
      <c r="Y15" s="61">
        <f t="shared" si="1"/>
        <v>9962120</v>
      </c>
      <c r="Z15" s="61">
        <f t="shared" si="1"/>
        <v>9962120</v>
      </c>
    </row>
    <row r="16" spans="1:91" s="40" customFormat="1" ht="15.6" x14ac:dyDescent="0.3">
      <c r="A16" s="50" t="s">
        <v>83</v>
      </c>
      <c r="B16" s="51">
        <f>+SUM(B11:B15)</f>
        <v>11230500</v>
      </c>
      <c r="C16" s="51">
        <f>+SUM(C11:C15)</f>
        <v>8755012</v>
      </c>
      <c r="D16" s="51">
        <f t="shared" ref="D16:M16" si="2">+SUM(D11:D15)</f>
        <v>8531645</v>
      </c>
      <c r="E16" s="51">
        <f t="shared" si="2"/>
        <v>8866934</v>
      </c>
      <c r="F16" s="51">
        <f t="shared" si="2"/>
        <v>8866934</v>
      </c>
      <c r="G16" s="51">
        <f t="shared" si="2"/>
        <v>8866934</v>
      </c>
      <c r="H16" s="51">
        <f t="shared" si="2"/>
        <v>8866934</v>
      </c>
      <c r="I16" s="51">
        <f t="shared" si="2"/>
        <v>8866934</v>
      </c>
      <c r="J16" s="51">
        <f t="shared" si="2"/>
        <v>8866934</v>
      </c>
      <c r="K16" s="51">
        <f t="shared" si="2"/>
        <v>8866934</v>
      </c>
      <c r="L16" s="51">
        <f t="shared" si="2"/>
        <v>8866934</v>
      </c>
      <c r="M16" s="51">
        <f t="shared" si="2"/>
        <v>8866934</v>
      </c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44"/>
      <c r="BJ16" s="44"/>
      <c r="BK16" s="44"/>
      <c r="BL16" s="44"/>
      <c r="BM16" s="44"/>
      <c r="BN16" s="44"/>
      <c r="BO16" s="44"/>
      <c r="BP16" s="44"/>
      <c r="BQ16" s="44"/>
      <c r="BR16" s="44"/>
      <c r="BS16" s="44"/>
      <c r="BT16" s="44"/>
      <c r="BU16" s="44"/>
      <c r="BV16" s="44"/>
      <c r="BW16" s="44"/>
      <c r="BX16" s="44"/>
      <c r="BY16" s="44"/>
      <c r="BZ16" s="44"/>
      <c r="CA16" s="44"/>
      <c r="CB16" s="44"/>
      <c r="CC16" s="44"/>
      <c r="CD16" s="44"/>
      <c r="CE16" s="44"/>
      <c r="CF16" s="44"/>
      <c r="CG16" s="44"/>
      <c r="CH16" s="44"/>
      <c r="CI16" s="44"/>
      <c r="CJ16" s="44"/>
      <c r="CK16" s="44"/>
      <c r="CL16" s="44"/>
      <c r="CM16" s="44"/>
    </row>
    <row r="17" spans="1:91" ht="9.6" customHeight="1" x14ac:dyDescent="0.3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</row>
    <row r="18" spans="1:91" s="41" customFormat="1" ht="18" customHeight="1" x14ac:dyDescent="0.3">
      <c r="A18" s="90" t="s">
        <v>84</v>
      </c>
      <c r="B18" s="90"/>
      <c r="C18" s="90"/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</row>
    <row r="19" spans="1:91" x14ac:dyDescent="0.3">
      <c r="A19" s="52" t="s">
        <v>85</v>
      </c>
      <c r="B19" s="53">
        <v>500000</v>
      </c>
      <c r="C19" s="53">
        <v>500000</v>
      </c>
      <c r="D19" s="53">
        <v>500000</v>
      </c>
      <c r="E19" s="53">
        <v>500000</v>
      </c>
      <c r="F19" s="54">
        <v>500000</v>
      </c>
      <c r="G19" s="54">
        <v>500000</v>
      </c>
      <c r="H19" s="54">
        <v>500000</v>
      </c>
      <c r="I19" s="54">
        <v>500000</v>
      </c>
      <c r="J19" s="54">
        <v>500000</v>
      </c>
      <c r="K19" s="54">
        <v>500000</v>
      </c>
      <c r="L19" s="54">
        <v>500000</v>
      </c>
      <c r="M19" s="54">
        <v>500000</v>
      </c>
    </row>
    <row r="20" spans="1:91" x14ac:dyDescent="0.3">
      <c r="A20" s="52" t="s">
        <v>86</v>
      </c>
      <c r="B20" s="53">
        <v>150000</v>
      </c>
      <c r="C20" s="53">
        <v>150000</v>
      </c>
      <c r="D20" s="53">
        <v>150000</v>
      </c>
      <c r="E20" s="53">
        <v>150000</v>
      </c>
      <c r="F20" s="54">
        <v>150000</v>
      </c>
      <c r="G20" s="54">
        <v>150000</v>
      </c>
      <c r="H20" s="54">
        <v>150000</v>
      </c>
      <c r="I20" s="54">
        <v>150000</v>
      </c>
      <c r="J20" s="54">
        <v>150000</v>
      </c>
      <c r="K20" s="54">
        <v>150000</v>
      </c>
      <c r="L20" s="54">
        <v>150000</v>
      </c>
      <c r="M20" s="54">
        <v>150000</v>
      </c>
    </row>
    <row r="21" spans="1:91" x14ac:dyDescent="0.3">
      <c r="A21" s="52" t="s">
        <v>87</v>
      </c>
      <c r="B21" s="53">
        <v>3500</v>
      </c>
      <c r="C21" s="53">
        <v>3500</v>
      </c>
      <c r="D21" s="53">
        <v>3500</v>
      </c>
      <c r="E21" s="53">
        <v>3500</v>
      </c>
      <c r="F21" s="54">
        <v>3500</v>
      </c>
      <c r="G21" s="54">
        <v>3500</v>
      </c>
      <c r="H21" s="54">
        <v>3500</v>
      </c>
      <c r="I21" s="54">
        <v>3500</v>
      </c>
      <c r="J21" s="54">
        <v>3500</v>
      </c>
      <c r="K21" s="54">
        <v>3500</v>
      </c>
      <c r="L21" s="54">
        <v>3500</v>
      </c>
      <c r="M21" s="54">
        <v>3500</v>
      </c>
    </row>
    <row r="22" spans="1:91" x14ac:dyDescent="0.3">
      <c r="A22" s="52" t="s">
        <v>88</v>
      </c>
      <c r="B22" s="53">
        <v>1500</v>
      </c>
      <c r="C22" s="53">
        <v>1500</v>
      </c>
      <c r="D22" s="53">
        <v>145875</v>
      </c>
      <c r="E22" s="53">
        <v>415786</v>
      </c>
      <c r="F22" s="54">
        <v>415786</v>
      </c>
      <c r="G22" s="54">
        <v>415786</v>
      </c>
      <c r="H22" s="54">
        <v>415786</v>
      </c>
      <c r="I22" s="54">
        <v>415786</v>
      </c>
      <c r="J22" s="54">
        <v>415786</v>
      </c>
      <c r="K22" s="54">
        <v>415786</v>
      </c>
      <c r="L22" s="54">
        <v>415786</v>
      </c>
      <c r="M22" s="54">
        <v>415786</v>
      </c>
    </row>
    <row r="23" spans="1:91" x14ac:dyDescent="0.3">
      <c r="A23" s="52" t="s">
        <v>89</v>
      </c>
      <c r="B23" s="53">
        <v>5500</v>
      </c>
      <c r="C23" s="53">
        <v>65464</v>
      </c>
      <c r="D23" s="53">
        <v>5500</v>
      </c>
      <c r="E23" s="53">
        <v>5500</v>
      </c>
      <c r="F23" s="54">
        <v>5500</v>
      </c>
      <c r="G23" s="54">
        <v>5500</v>
      </c>
      <c r="H23" s="54">
        <v>5500</v>
      </c>
      <c r="I23" s="54">
        <v>5500</v>
      </c>
      <c r="J23" s="54">
        <v>5500</v>
      </c>
      <c r="K23" s="54">
        <v>5500</v>
      </c>
      <c r="L23" s="54">
        <v>5500</v>
      </c>
      <c r="M23" s="54">
        <v>5500</v>
      </c>
    </row>
    <row r="24" spans="1:91" x14ac:dyDescent="0.3">
      <c r="A24" s="52" t="s">
        <v>90</v>
      </c>
      <c r="B24" s="53">
        <v>4500</v>
      </c>
      <c r="C24" s="53">
        <v>4500</v>
      </c>
      <c r="D24" s="53">
        <v>4500</v>
      </c>
      <c r="E24" s="53">
        <v>4500</v>
      </c>
      <c r="F24" s="54">
        <v>4500</v>
      </c>
      <c r="G24" s="54">
        <v>4500</v>
      </c>
      <c r="H24" s="54">
        <v>4500</v>
      </c>
      <c r="I24" s="54">
        <v>4500</v>
      </c>
      <c r="J24" s="54">
        <v>4500</v>
      </c>
      <c r="K24" s="54">
        <v>4500</v>
      </c>
      <c r="L24" s="54">
        <v>4500</v>
      </c>
      <c r="M24" s="54">
        <v>4500</v>
      </c>
    </row>
    <row r="25" spans="1:91" x14ac:dyDescent="0.3">
      <c r="A25" s="52" t="s">
        <v>91</v>
      </c>
      <c r="B25" s="53">
        <v>8000</v>
      </c>
      <c r="C25" s="53">
        <v>8000</v>
      </c>
      <c r="D25" s="53">
        <v>8000</v>
      </c>
      <c r="E25" s="53">
        <v>8000</v>
      </c>
      <c r="F25" s="54">
        <v>8000</v>
      </c>
      <c r="G25" s="54">
        <v>8000</v>
      </c>
      <c r="H25" s="54">
        <v>8000</v>
      </c>
      <c r="I25" s="54">
        <v>8000</v>
      </c>
      <c r="J25" s="54">
        <v>8000</v>
      </c>
      <c r="K25" s="54">
        <v>8000</v>
      </c>
      <c r="L25" s="54">
        <v>8000</v>
      </c>
      <c r="M25" s="54">
        <v>8000</v>
      </c>
    </row>
    <row r="26" spans="1:91" x14ac:dyDescent="0.3">
      <c r="A26" s="52" t="s">
        <v>27</v>
      </c>
      <c r="B26" s="53">
        <v>5400</v>
      </c>
      <c r="C26" s="53">
        <v>5400</v>
      </c>
      <c r="D26" s="53">
        <v>5400</v>
      </c>
      <c r="E26" s="53">
        <v>5400</v>
      </c>
      <c r="F26" s="54">
        <v>5400</v>
      </c>
      <c r="G26" s="54">
        <v>5400</v>
      </c>
      <c r="H26" s="54">
        <v>5400</v>
      </c>
      <c r="I26" s="54">
        <v>5400</v>
      </c>
      <c r="J26" s="54">
        <v>5400</v>
      </c>
      <c r="K26" s="54">
        <v>5400</v>
      </c>
      <c r="L26" s="54">
        <v>5400</v>
      </c>
      <c r="M26" s="54">
        <v>5400</v>
      </c>
    </row>
    <row r="27" spans="1:91" x14ac:dyDescent="0.3">
      <c r="A27" s="52" t="s">
        <v>92</v>
      </c>
      <c r="B27" s="53">
        <v>2500</v>
      </c>
      <c r="C27" s="53">
        <v>2500</v>
      </c>
      <c r="D27" s="53">
        <v>2500</v>
      </c>
      <c r="E27" s="53">
        <v>2500</v>
      </c>
      <c r="F27" s="54">
        <v>2500</v>
      </c>
      <c r="G27" s="54">
        <v>2500</v>
      </c>
      <c r="H27" s="54">
        <v>2500</v>
      </c>
      <c r="I27" s="54">
        <v>2500</v>
      </c>
      <c r="J27" s="54">
        <v>2500</v>
      </c>
      <c r="K27" s="54">
        <v>2500</v>
      </c>
      <c r="L27" s="54">
        <v>2500</v>
      </c>
      <c r="M27" s="54">
        <v>2500</v>
      </c>
    </row>
    <row r="28" spans="1:91" s="40" customFormat="1" ht="15.6" x14ac:dyDescent="0.3">
      <c r="A28" s="55" t="s">
        <v>93</v>
      </c>
      <c r="B28" s="56">
        <f>+SUM(B19:B27)</f>
        <v>680900</v>
      </c>
      <c r="C28" s="56">
        <f t="shared" ref="C28:M28" si="3">+SUM(C19:C27)</f>
        <v>740864</v>
      </c>
      <c r="D28" s="56">
        <f t="shared" si="3"/>
        <v>825275</v>
      </c>
      <c r="E28" s="56">
        <f t="shared" si="3"/>
        <v>1095186</v>
      </c>
      <c r="F28" s="57">
        <f t="shared" si="3"/>
        <v>1095186</v>
      </c>
      <c r="G28" s="57">
        <f t="shared" si="3"/>
        <v>1095186</v>
      </c>
      <c r="H28" s="57">
        <f t="shared" si="3"/>
        <v>1095186</v>
      </c>
      <c r="I28" s="57">
        <f t="shared" si="3"/>
        <v>1095186</v>
      </c>
      <c r="J28" s="57">
        <f t="shared" si="3"/>
        <v>1095186</v>
      </c>
      <c r="K28" s="57">
        <f t="shared" si="3"/>
        <v>1095186</v>
      </c>
      <c r="L28" s="57">
        <f t="shared" si="3"/>
        <v>1095186</v>
      </c>
      <c r="M28" s="57">
        <f t="shared" si="3"/>
        <v>1095186</v>
      </c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  <c r="BF28" s="44"/>
      <c r="BG28" s="44"/>
      <c r="BH28" s="44"/>
      <c r="BI28" s="44"/>
      <c r="BJ28" s="44"/>
      <c r="BK28" s="44"/>
      <c r="BL28" s="44"/>
      <c r="BM28" s="44"/>
      <c r="BN28" s="44"/>
      <c r="BO28" s="44"/>
      <c r="BP28" s="44"/>
      <c r="BQ28" s="44"/>
      <c r="BR28" s="44"/>
      <c r="BS28" s="44"/>
      <c r="BT28" s="44"/>
      <c r="BU28" s="44"/>
      <c r="BV28" s="44"/>
      <c r="BW28" s="44"/>
      <c r="BX28" s="44"/>
      <c r="BY28" s="44"/>
      <c r="BZ28" s="44"/>
      <c r="CA28" s="44"/>
      <c r="CB28" s="44"/>
      <c r="CC28" s="44"/>
      <c r="CD28" s="44"/>
      <c r="CE28" s="44"/>
      <c r="CF28" s="44"/>
      <c r="CG28" s="44"/>
      <c r="CH28" s="44"/>
      <c r="CI28" s="44"/>
      <c r="CJ28" s="44"/>
      <c r="CK28" s="44"/>
      <c r="CL28" s="44"/>
      <c r="CM28" s="44"/>
    </row>
    <row r="30" spans="1:91" s="40" customFormat="1" ht="23.4" customHeight="1" x14ac:dyDescent="0.3">
      <c r="A30" s="58" t="s">
        <v>53</v>
      </c>
      <c r="B30" s="59">
        <f>+B8-(B16+B28)</f>
        <v>89088600</v>
      </c>
      <c r="C30" s="59">
        <f t="shared" ref="C30:M30" si="4">+C8-(C16+C28)</f>
        <v>-6471281</v>
      </c>
      <c r="D30" s="59">
        <f t="shared" si="4"/>
        <v>47525389</v>
      </c>
      <c r="E30" s="59">
        <f t="shared" si="4"/>
        <v>-9310494</v>
      </c>
      <c r="F30" s="59">
        <f t="shared" si="4"/>
        <v>46920189</v>
      </c>
      <c r="G30" s="59">
        <f t="shared" si="4"/>
        <v>46920189</v>
      </c>
      <c r="H30" s="59">
        <f t="shared" si="4"/>
        <v>46920189</v>
      </c>
      <c r="I30" s="59">
        <f t="shared" si="4"/>
        <v>46920189</v>
      </c>
      <c r="J30" s="59">
        <f t="shared" si="4"/>
        <v>46920189</v>
      </c>
      <c r="K30" s="59">
        <f t="shared" si="4"/>
        <v>46920189</v>
      </c>
      <c r="L30" s="59">
        <f t="shared" si="4"/>
        <v>46920189</v>
      </c>
      <c r="M30" s="59">
        <f t="shared" si="4"/>
        <v>46920189</v>
      </c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  <c r="BF30" s="44"/>
      <c r="BG30" s="44"/>
      <c r="BH30" s="44"/>
      <c r="BI30" s="44"/>
      <c r="BJ30" s="44"/>
      <c r="BK30" s="44"/>
      <c r="BL30" s="44"/>
      <c r="BM30" s="44"/>
      <c r="BN30" s="44"/>
      <c r="BO30" s="44"/>
      <c r="BP30" s="44"/>
      <c r="BQ30" s="44"/>
      <c r="BR30" s="44"/>
      <c r="BS30" s="44"/>
      <c r="BT30" s="44"/>
      <c r="BU30" s="44"/>
      <c r="BV30" s="44"/>
      <c r="BW30" s="44"/>
      <c r="BX30" s="44"/>
      <c r="BY30" s="44"/>
      <c r="BZ30" s="44"/>
      <c r="CA30" s="44"/>
      <c r="CB30" s="44"/>
      <c r="CC30" s="44"/>
      <c r="CD30" s="44"/>
      <c r="CE30" s="44"/>
      <c r="CF30" s="44"/>
      <c r="CG30" s="44"/>
      <c r="CH30" s="44"/>
      <c r="CI30" s="44"/>
      <c r="CJ30" s="44"/>
      <c r="CK30" s="44"/>
      <c r="CL30" s="44"/>
      <c r="CM30" s="44"/>
    </row>
  </sheetData>
  <mergeCells count="6">
    <mergeCell ref="A3:M3"/>
    <mergeCell ref="A10:M10"/>
    <mergeCell ref="A18:M18"/>
    <mergeCell ref="D1:H1"/>
    <mergeCell ref="J1:K1"/>
    <mergeCell ref="L1:M1"/>
  </mergeCells>
  <pageMargins left="0.7" right="0.7" top="0.75" bottom="0.75" header="0.3" footer="0.3"/>
  <ignoredErrors>
    <ignoredError sqref="B8:M8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4FBB8-5A41-4729-92DF-59ED0B810709}">
  <sheetPr>
    <pageSetUpPr fitToPage="1"/>
  </sheetPr>
  <dimension ref="A1:K41"/>
  <sheetViews>
    <sheetView showGridLines="0" workbookViewId="0">
      <selection activeCell="F28" sqref="F28:G28"/>
    </sheetView>
  </sheetViews>
  <sheetFormatPr baseColWidth="10" defaultColWidth="9.109375" defaultRowHeight="14.4" x14ac:dyDescent="0.3"/>
  <cols>
    <col min="1" max="1" width="0.5546875" style="2" customWidth="1"/>
    <col min="2" max="2" width="3.33203125" style="2" customWidth="1"/>
    <col min="3" max="3" width="28.33203125" style="2" customWidth="1"/>
    <col min="4" max="4" width="30.44140625" style="2" customWidth="1"/>
    <col min="5" max="5" width="3.33203125" style="2" customWidth="1"/>
    <col min="6" max="6" width="27.109375" style="2" customWidth="1"/>
    <col min="7" max="7" width="3" style="2" customWidth="1"/>
    <col min="8" max="8" width="28.109375" style="2" customWidth="1"/>
    <col min="9" max="9" width="25.109375" style="2" customWidth="1"/>
    <col min="10" max="10" width="4.109375" style="2" customWidth="1"/>
    <col min="11" max="11" width="0.5546875" style="2" customWidth="1"/>
    <col min="12" max="16384" width="9.109375" style="2"/>
  </cols>
  <sheetData>
    <row r="1" spans="1:11" ht="3.75" customHeight="1" x14ac:dyDescent="0.3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1" s="5" customFormat="1" x14ac:dyDescent="0.3">
      <c r="A2" s="31"/>
      <c r="B2" s="28"/>
      <c r="C2" s="28"/>
      <c r="D2" s="28"/>
      <c r="E2" s="28"/>
      <c r="F2" s="28"/>
      <c r="G2" s="28"/>
      <c r="H2" s="28"/>
      <c r="I2" s="28"/>
      <c r="J2" s="28"/>
      <c r="K2" s="31"/>
    </row>
    <row r="3" spans="1:11" s="5" customFormat="1" ht="16.5" customHeight="1" x14ac:dyDescent="0.3">
      <c r="A3" s="31"/>
      <c r="B3" s="28"/>
      <c r="C3" s="29"/>
      <c r="D3" s="29"/>
      <c r="E3" s="28"/>
      <c r="F3" s="28"/>
      <c r="G3" s="28"/>
      <c r="H3" s="93" t="s">
        <v>33</v>
      </c>
      <c r="I3" s="93"/>
      <c r="J3" s="28"/>
      <c r="K3" s="31"/>
    </row>
    <row r="4" spans="1:11" s="5" customFormat="1" ht="16.5" customHeight="1" x14ac:dyDescent="0.3">
      <c r="A4" s="31"/>
      <c r="B4" s="28"/>
      <c r="C4" s="29"/>
      <c r="D4" s="28" t="s">
        <v>7</v>
      </c>
      <c r="E4" s="28"/>
      <c r="F4" s="28" t="s">
        <v>9</v>
      </c>
      <c r="G4" s="28"/>
      <c r="H4" s="93"/>
      <c r="I4" s="93"/>
      <c r="J4" s="28"/>
      <c r="K4" s="31"/>
    </row>
    <row r="5" spans="1:11" s="5" customFormat="1" x14ac:dyDescent="0.3">
      <c r="A5" s="31"/>
      <c r="B5" s="28"/>
      <c r="C5" s="28"/>
      <c r="D5" s="32" t="s">
        <v>35</v>
      </c>
      <c r="E5" s="28"/>
      <c r="F5" s="85" t="s">
        <v>32</v>
      </c>
      <c r="G5" s="86"/>
      <c r="H5" s="28"/>
      <c r="I5" s="28"/>
      <c r="J5" s="28"/>
      <c r="K5" s="31"/>
    </row>
    <row r="6" spans="1:11" s="5" customFormat="1" x14ac:dyDescent="0.3">
      <c r="A6" s="31"/>
      <c r="B6" s="28"/>
      <c r="C6" s="28"/>
      <c r="D6" s="28" t="s">
        <v>8</v>
      </c>
      <c r="E6" s="28"/>
      <c r="F6" s="28" t="s">
        <v>10</v>
      </c>
      <c r="G6" s="28"/>
      <c r="H6" s="28"/>
      <c r="I6" s="28"/>
      <c r="J6" s="28"/>
      <c r="K6" s="31"/>
    </row>
    <row r="7" spans="1:11" x14ac:dyDescent="0.3">
      <c r="A7" s="30"/>
      <c r="B7" s="25"/>
      <c r="C7" s="25"/>
      <c r="D7" s="33" t="s">
        <v>31</v>
      </c>
      <c r="E7" s="25"/>
      <c r="F7" s="87">
        <v>55001</v>
      </c>
      <c r="G7" s="88"/>
      <c r="H7" s="25"/>
      <c r="I7" s="25"/>
      <c r="J7" s="25"/>
      <c r="K7" s="30"/>
    </row>
    <row r="8" spans="1:11" x14ac:dyDescent="0.3">
      <c r="A8" s="30"/>
      <c r="B8" s="25"/>
      <c r="C8" s="25"/>
      <c r="D8" s="25"/>
      <c r="E8" s="25"/>
      <c r="F8" s="25"/>
      <c r="G8" s="25"/>
      <c r="H8" s="25"/>
      <c r="I8" s="25"/>
      <c r="J8" s="25"/>
      <c r="K8" s="30"/>
    </row>
    <row r="9" spans="1:11" x14ac:dyDescent="0.3">
      <c r="A9" s="30"/>
      <c r="B9" s="25"/>
      <c r="C9" s="34" t="s">
        <v>11</v>
      </c>
      <c r="D9" s="35"/>
      <c r="E9" s="35"/>
      <c r="F9" s="35"/>
      <c r="G9" s="35"/>
      <c r="H9" s="35"/>
      <c r="I9" s="35"/>
      <c r="J9" s="25"/>
      <c r="K9" s="30"/>
    </row>
    <row r="10" spans="1:11" x14ac:dyDescent="0.3">
      <c r="A10" s="30"/>
      <c r="B10" s="25"/>
      <c r="C10" s="27" t="s">
        <v>12</v>
      </c>
      <c r="D10" s="27" t="s">
        <v>36</v>
      </c>
      <c r="E10" s="25"/>
      <c r="F10" s="27" t="s">
        <v>15</v>
      </c>
      <c r="G10" s="27"/>
      <c r="H10" s="27" t="s">
        <v>37</v>
      </c>
      <c r="I10" s="27" t="s">
        <v>15</v>
      </c>
      <c r="J10" s="25"/>
      <c r="K10" s="30"/>
    </row>
    <row r="11" spans="1:11" x14ac:dyDescent="0.3">
      <c r="A11" s="30"/>
      <c r="B11" s="25"/>
      <c r="C11" s="6" t="s">
        <v>38</v>
      </c>
      <c r="D11" s="83">
        <v>25500000</v>
      </c>
      <c r="E11" s="84"/>
      <c r="F11" s="94">
        <f>D11/$D$14</f>
        <v>0.25247524752475248</v>
      </c>
      <c r="G11" s="95"/>
      <c r="H11" s="7">
        <v>30500000</v>
      </c>
      <c r="I11" s="18">
        <f>H11/$H$14</f>
        <v>0.27601809954751133</v>
      </c>
      <c r="J11" s="25"/>
      <c r="K11" s="30"/>
    </row>
    <row r="12" spans="1:11" x14ac:dyDescent="0.3">
      <c r="A12" s="30"/>
      <c r="B12" s="25"/>
      <c r="C12" s="8" t="s">
        <v>39</v>
      </c>
      <c r="D12" s="81">
        <v>30500000</v>
      </c>
      <c r="E12" s="82"/>
      <c r="F12" s="98">
        <f t="shared" ref="F12:F13" si="0">D12/$D$14</f>
        <v>0.30198019801980197</v>
      </c>
      <c r="G12" s="99"/>
      <c r="H12" s="9">
        <v>32500000</v>
      </c>
      <c r="I12" s="19">
        <f>H12/$H$14</f>
        <v>0.29411764705882354</v>
      </c>
      <c r="J12" s="25"/>
      <c r="K12" s="30"/>
    </row>
    <row r="13" spans="1:11" x14ac:dyDescent="0.3">
      <c r="A13" s="30"/>
      <c r="B13" s="25"/>
      <c r="C13" s="6" t="s">
        <v>40</v>
      </c>
      <c r="D13" s="83">
        <v>45000000</v>
      </c>
      <c r="E13" s="84"/>
      <c r="F13" s="94">
        <f t="shared" si="0"/>
        <v>0.44554455445544555</v>
      </c>
      <c r="G13" s="95"/>
      <c r="H13" s="7">
        <v>47500000</v>
      </c>
      <c r="I13" s="18">
        <f t="shared" ref="I13" si="1">H13/$H$14</f>
        <v>0.42986425339366519</v>
      </c>
      <c r="J13" s="25"/>
      <c r="K13" s="30"/>
    </row>
    <row r="14" spans="1:11" x14ac:dyDescent="0.3">
      <c r="A14" s="30"/>
      <c r="B14" s="25"/>
      <c r="C14" s="10" t="s">
        <v>16</v>
      </c>
      <c r="D14" s="75">
        <f>SUM(D11:E13)</f>
        <v>101000000</v>
      </c>
      <c r="E14" s="76"/>
      <c r="F14" s="96">
        <f>SUM(F11:G13)</f>
        <v>1</v>
      </c>
      <c r="G14" s="97"/>
      <c r="H14" s="11">
        <f>SUM(H11:H13)</f>
        <v>110500000</v>
      </c>
      <c r="I14" s="20">
        <f>SUM(I11:I13)</f>
        <v>1</v>
      </c>
      <c r="J14" s="25"/>
      <c r="K14" s="30"/>
    </row>
    <row r="15" spans="1:11" x14ac:dyDescent="0.3">
      <c r="A15" s="30"/>
      <c r="B15" s="25"/>
      <c r="C15" s="25"/>
      <c r="D15" s="25"/>
      <c r="E15" s="25"/>
      <c r="F15" s="25"/>
      <c r="G15" s="25"/>
      <c r="H15" s="25"/>
      <c r="I15" s="25"/>
      <c r="J15" s="25"/>
      <c r="K15" s="30"/>
    </row>
    <row r="16" spans="1:11" x14ac:dyDescent="0.3">
      <c r="A16" s="30"/>
      <c r="B16" s="25"/>
      <c r="C16" s="34" t="s">
        <v>17</v>
      </c>
      <c r="D16" s="35"/>
      <c r="E16" s="35"/>
      <c r="F16" s="35"/>
      <c r="G16" s="35"/>
      <c r="H16" s="35"/>
      <c r="I16" s="35"/>
      <c r="J16" s="25"/>
      <c r="K16" s="30"/>
    </row>
    <row r="17" spans="1:11" x14ac:dyDescent="0.3">
      <c r="A17" s="30"/>
      <c r="B17" s="25"/>
      <c r="C17" s="27" t="s">
        <v>12</v>
      </c>
      <c r="D17" s="27" t="s">
        <v>13</v>
      </c>
      <c r="E17" s="25"/>
      <c r="F17" s="27" t="s">
        <v>15</v>
      </c>
      <c r="G17" s="27"/>
      <c r="H17" s="27" t="s">
        <v>14</v>
      </c>
      <c r="I17" s="27" t="s">
        <v>15</v>
      </c>
      <c r="J17" s="25"/>
      <c r="K17" s="30"/>
    </row>
    <row r="18" spans="1:11" x14ac:dyDescent="0.3">
      <c r="A18" s="30"/>
      <c r="B18" s="25"/>
      <c r="C18" s="6" t="s">
        <v>38</v>
      </c>
      <c r="D18" s="79">
        <v>5750000</v>
      </c>
      <c r="E18" s="80"/>
      <c r="F18" s="94">
        <f>D18/$D$14</f>
        <v>5.6930693069306933E-2</v>
      </c>
      <c r="G18" s="95"/>
      <c r="H18" s="7">
        <v>6500000</v>
      </c>
      <c r="I18" s="18">
        <f>H18/$H$14</f>
        <v>5.8823529411764705E-2</v>
      </c>
      <c r="J18" s="25"/>
      <c r="K18" s="30"/>
    </row>
    <row r="19" spans="1:11" x14ac:dyDescent="0.3">
      <c r="A19" s="30"/>
      <c r="B19" s="25"/>
      <c r="C19" s="8" t="s">
        <v>41</v>
      </c>
      <c r="D19" s="81">
        <v>2500000</v>
      </c>
      <c r="E19" s="82"/>
      <c r="F19" s="98">
        <f t="shared" ref="F19:F22" si="2">D19/$D$14</f>
        <v>2.4752475247524754E-2</v>
      </c>
      <c r="G19" s="99"/>
      <c r="H19" s="9">
        <v>2500000</v>
      </c>
      <c r="I19" s="19">
        <f t="shared" ref="I19:I22" si="3">H19/$H$14</f>
        <v>2.2624434389140271E-2</v>
      </c>
      <c r="J19" s="25"/>
      <c r="K19" s="30"/>
    </row>
    <row r="20" spans="1:11" x14ac:dyDescent="0.3">
      <c r="A20" s="30"/>
      <c r="B20" s="25"/>
      <c r="C20" s="6" t="s">
        <v>42</v>
      </c>
      <c r="D20" s="79">
        <v>2750000</v>
      </c>
      <c r="E20" s="80"/>
      <c r="F20" s="94">
        <f t="shared" si="2"/>
        <v>2.7227722772277228E-2</v>
      </c>
      <c r="G20" s="95"/>
      <c r="H20" s="7">
        <v>2750000</v>
      </c>
      <c r="I20" s="18">
        <f t="shared" si="3"/>
        <v>2.4886877828054297E-2</v>
      </c>
      <c r="J20" s="25"/>
      <c r="K20" s="30"/>
    </row>
    <row r="21" spans="1:11" x14ac:dyDescent="0.3">
      <c r="A21" s="30"/>
      <c r="B21" s="25"/>
      <c r="C21" s="12" t="s">
        <v>43</v>
      </c>
      <c r="D21" s="81">
        <v>80500</v>
      </c>
      <c r="E21" s="82"/>
      <c r="F21" s="100">
        <f t="shared" si="2"/>
        <v>7.9702970297029698E-4</v>
      </c>
      <c r="G21" s="101"/>
      <c r="H21" s="13">
        <v>80700</v>
      </c>
      <c r="I21" s="19">
        <f t="shared" si="3"/>
        <v>7.30316742081448E-4</v>
      </c>
      <c r="J21" s="25"/>
      <c r="K21" s="30"/>
    </row>
    <row r="22" spans="1:11" x14ac:dyDescent="0.3">
      <c r="A22" s="30"/>
      <c r="B22" s="25"/>
      <c r="C22" s="6" t="s">
        <v>44</v>
      </c>
      <c r="D22" s="79">
        <v>150000</v>
      </c>
      <c r="E22" s="80"/>
      <c r="F22" s="94">
        <f t="shared" si="2"/>
        <v>1.4851485148514852E-3</v>
      </c>
      <c r="G22" s="95"/>
      <c r="H22" s="7">
        <v>150200</v>
      </c>
      <c r="I22" s="18">
        <f t="shared" si="3"/>
        <v>1.3592760180995474E-3</v>
      </c>
      <c r="J22" s="25"/>
      <c r="K22" s="30"/>
    </row>
    <row r="23" spans="1:11" x14ac:dyDescent="0.3">
      <c r="A23" s="30"/>
      <c r="B23" s="25"/>
      <c r="C23" s="14" t="s">
        <v>18</v>
      </c>
      <c r="D23" s="75">
        <f>SUM(D18:E22)</f>
        <v>11230500</v>
      </c>
      <c r="E23" s="76"/>
      <c r="F23" s="96">
        <f>SUM(F18:G22)</f>
        <v>0.11119306930693069</v>
      </c>
      <c r="G23" s="97"/>
      <c r="H23" s="11">
        <f>SUM(H18:H22)</f>
        <v>11980900</v>
      </c>
      <c r="I23" s="20">
        <f>SUM(I18:I22)</f>
        <v>0.10842443438914026</v>
      </c>
      <c r="J23" s="25"/>
      <c r="K23" s="30"/>
    </row>
    <row r="24" spans="1:11" x14ac:dyDescent="0.3">
      <c r="A24" s="30"/>
      <c r="B24" s="25"/>
      <c r="C24" s="15" t="s">
        <v>19</v>
      </c>
      <c r="D24" s="77">
        <f>D14-D23</f>
        <v>89769500</v>
      </c>
      <c r="E24" s="78"/>
      <c r="F24" s="102">
        <f>F14-F23</f>
        <v>0.88880693069306926</v>
      </c>
      <c r="G24" s="103"/>
      <c r="H24" s="16">
        <f>H14-H23</f>
        <v>98519100</v>
      </c>
      <c r="I24" s="21">
        <f>I14-I23</f>
        <v>0.89157556561085971</v>
      </c>
      <c r="J24" s="25"/>
      <c r="K24" s="30"/>
    </row>
    <row r="25" spans="1:11" x14ac:dyDescent="0.3">
      <c r="A25" s="30"/>
      <c r="B25" s="25"/>
      <c r="C25" s="25"/>
      <c r="D25" s="25"/>
      <c r="E25" s="25"/>
      <c r="F25" s="26"/>
      <c r="G25" s="25"/>
      <c r="H25" s="25"/>
      <c r="I25" s="25"/>
      <c r="J25" s="25"/>
      <c r="K25" s="30"/>
    </row>
    <row r="26" spans="1:11" x14ac:dyDescent="0.3">
      <c r="A26" s="30"/>
      <c r="B26" s="25"/>
      <c r="C26" s="34" t="s">
        <v>20</v>
      </c>
      <c r="D26" s="35"/>
      <c r="E26" s="35"/>
      <c r="F26" s="35"/>
      <c r="G26" s="35"/>
      <c r="H26" s="35"/>
      <c r="I26" s="35"/>
      <c r="J26" s="25"/>
      <c r="K26" s="30"/>
    </row>
    <row r="27" spans="1:11" x14ac:dyDescent="0.3">
      <c r="A27" s="30"/>
      <c r="B27" s="25"/>
      <c r="C27" s="25"/>
      <c r="D27" s="25"/>
      <c r="E27" s="25"/>
      <c r="F27" s="25"/>
      <c r="G27" s="25"/>
      <c r="H27" s="25"/>
      <c r="I27" s="25"/>
      <c r="J27" s="25"/>
      <c r="K27" s="30"/>
    </row>
    <row r="28" spans="1:11" x14ac:dyDescent="0.3">
      <c r="A28" s="30"/>
      <c r="B28" s="25"/>
      <c r="C28" s="6" t="s">
        <v>21</v>
      </c>
      <c r="D28" s="79">
        <v>500000</v>
      </c>
      <c r="E28" s="80"/>
      <c r="F28" s="94">
        <f t="shared" ref="F28:F35" si="4">D28/$D$37</f>
        <v>0.73432222059039509</v>
      </c>
      <c r="G28" s="95"/>
      <c r="H28" s="22">
        <v>500000</v>
      </c>
      <c r="I28" s="18">
        <f>H28/$H$37</f>
        <v>0.73260073260073255</v>
      </c>
      <c r="J28" s="25"/>
      <c r="K28" s="30"/>
    </row>
    <row r="29" spans="1:11" x14ac:dyDescent="0.3">
      <c r="A29" s="30"/>
      <c r="B29" s="25"/>
      <c r="C29" s="8" t="s">
        <v>22</v>
      </c>
      <c r="D29" s="81">
        <v>150000</v>
      </c>
      <c r="E29" s="82"/>
      <c r="F29" s="98">
        <f t="shared" si="4"/>
        <v>0.22029666617711852</v>
      </c>
      <c r="G29" s="99"/>
      <c r="H29" s="23">
        <v>150000</v>
      </c>
      <c r="I29" s="19">
        <f t="shared" ref="I29:I35" si="5">H29/$H$37</f>
        <v>0.21978021978021978</v>
      </c>
      <c r="J29" s="25"/>
      <c r="K29" s="30"/>
    </row>
    <row r="30" spans="1:11" x14ac:dyDescent="0.3">
      <c r="A30" s="30"/>
      <c r="B30" s="25"/>
      <c r="C30" s="6" t="s">
        <v>23</v>
      </c>
      <c r="D30" s="79">
        <v>3500</v>
      </c>
      <c r="E30" s="80"/>
      <c r="F30" s="94">
        <f t="shared" si="4"/>
        <v>5.1402555441327656E-3</v>
      </c>
      <c r="G30" s="95"/>
      <c r="H30" s="22">
        <v>3500</v>
      </c>
      <c r="I30" s="18">
        <f t="shared" si="5"/>
        <v>5.1282051282051282E-3</v>
      </c>
      <c r="J30" s="25"/>
      <c r="K30" s="30"/>
    </row>
    <row r="31" spans="1:11" x14ac:dyDescent="0.3">
      <c r="A31" s="30"/>
      <c r="B31" s="25"/>
      <c r="C31" s="12" t="s">
        <v>24</v>
      </c>
      <c r="D31" s="81">
        <v>1500</v>
      </c>
      <c r="E31" s="82"/>
      <c r="F31" s="100">
        <f t="shared" si="4"/>
        <v>2.2029666617711854E-3</v>
      </c>
      <c r="G31" s="101"/>
      <c r="H31" s="24">
        <v>1500</v>
      </c>
      <c r="I31" s="19">
        <f t="shared" si="5"/>
        <v>2.1978021978021978E-3</v>
      </c>
      <c r="J31" s="25"/>
      <c r="K31" s="30"/>
    </row>
    <row r="32" spans="1:11" x14ac:dyDescent="0.3">
      <c r="A32" s="30"/>
      <c r="B32" s="25"/>
      <c r="C32" s="6" t="s">
        <v>25</v>
      </c>
      <c r="D32" s="79">
        <v>5500</v>
      </c>
      <c r="E32" s="80"/>
      <c r="F32" s="94">
        <f t="shared" si="4"/>
        <v>8.0775444264943458E-3</v>
      </c>
      <c r="G32" s="95"/>
      <c r="H32" s="22">
        <v>5500</v>
      </c>
      <c r="I32" s="18">
        <f t="shared" si="5"/>
        <v>8.0586080586080595E-3</v>
      </c>
      <c r="J32" s="25"/>
      <c r="K32" s="30"/>
    </row>
    <row r="33" spans="1:11" x14ac:dyDescent="0.3">
      <c r="A33" s="30"/>
      <c r="B33" s="25"/>
      <c r="C33" s="12" t="s">
        <v>26</v>
      </c>
      <c r="D33" s="81">
        <v>4500</v>
      </c>
      <c r="E33" s="82"/>
      <c r="F33" s="100">
        <f t="shared" si="4"/>
        <v>6.6088999853135552E-3</v>
      </c>
      <c r="G33" s="101"/>
      <c r="H33" s="24">
        <v>5000</v>
      </c>
      <c r="I33" s="19">
        <f t="shared" si="5"/>
        <v>7.326007326007326E-3</v>
      </c>
      <c r="J33" s="25"/>
      <c r="K33" s="30"/>
    </row>
    <row r="34" spans="1:11" x14ac:dyDescent="0.3">
      <c r="A34" s="30"/>
      <c r="B34" s="25"/>
      <c r="C34" s="17" t="s">
        <v>34</v>
      </c>
      <c r="D34" s="79">
        <v>8000</v>
      </c>
      <c r="E34" s="80"/>
      <c r="F34" s="94">
        <f t="shared" si="4"/>
        <v>1.1749155529446321E-2</v>
      </c>
      <c r="G34" s="95"/>
      <c r="H34" s="22">
        <v>8000</v>
      </c>
      <c r="I34" s="18">
        <f t="shared" si="5"/>
        <v>1.1721611721611722E-2</v>
      </c>
      <c r="J34" s="25"/>
      <c r="K34" s="30"/>
    </row>
    <row r="35" spans="1:11" x14ac:dyDescent="0.3">
      <c r="A35" s="30"/>
      <c r="B35" s="25"/>
      <c r="C35" s="12" t="s">
        <v>27</v>
      </c>
      <c r="D35" s="81">
        <v>5400</v>
      </c>
      <c r="E35" s="82"/>
      <c r="F35" s="100">
        <f t="shared" si="4"/>
        <v>7.9306799823762666E-3</v>
      </c>
      <c r="G35" s="101"/>
      <c r="H35" s="24">
        <v>6500</v>
      </c>
      <c r="I35" s="19">
        <f t="shared" si="5"/>
        <v>9.5238095238095247E-3</v>
      </c>
      <c r="J35" s="25"/>
      <c r="K35" s="30"/>
    </row>
    <row r="36" spans="1:11" x14ac:dyDescent="0.3">
      <c r="A36" s="30"/>
      <c r="B36" s="25"/>
      <c r="C36" s="6" t="s">
        <v>28</v>
      </c>
      <c r="D36" s="79">
        <v>2500</v>
      </c>
      <c r="E36" s="80"/>
      <c r="F36" s="94">
        <f>D36/$D$38</f>
        <v>2.8061951809771395E-5</v>
      </c>
      <c r="G36" s="95"/>
      <c r="H36" s="22">
        <v>2500</v>
      </c>
      <c r="I36" s="18">
        <f>H36/H38</f>
        <v>2.5552809480296739E-5</v>
      </c>
      <c r="J36" s="25"/>
      <c r="K36" s="30"/>
    </row>
    <row r="37" spans="1:11" x14ac:dyDescent="0.3">
      <c r="A37" s="30"/>
      <c r="B37" s="25"/>
      <c r="C37" s="14" t="s">
        <v>29</v>
      </c>
      <c r="D37" s="75">
        <f>SUM(D28:E36)</f>
        <v>680900</v>
      </c>
      <c r="E37" s="76"/>
      <c r="F37" s="96">
        <f>SUM(F28:G36)</f>
        <v>0.99635645084885793</v>
      </c>
      <c r="G37" s="97"/>
      <c r="H37" s="11">
        <f>SUM(H28:H36)</f>
        <v>682500</v>
      </c>
      <c r="I37" s="20">
        <f>SUM(I28:I36)</f>
        <v>0.99636254914647637</v>
      </c>
      <c r="J37" s="25"/>
      <c r="K37" s="30"/>
    </row>
    <row r="38" spans="1:11" x14ac:dyDescent="0.3">
      <c r="A38" s="30"/>
      <c r="B38" s="25"/>
      <c r="C38" s="15" t="s">
        <v>30</v>
      </c>
      <c r="D38" s="77">
        <f>D24-D37</f>
        <v>89088600</v>
      </c>
      <c r="E38" s="78"/>
      <c r="F38" s="102"/>
      <c r="G38" s="103"/>
      <c r="H38" s="16">
        <f>H24-H37</f>
        <v>97836600</v>
      </c>
      <c r="I38" s="21"/>
      <c r="J38" s="25"/>
      <c r="K38" s="30"/>
    </row>
    <row r="39" spans="1:11" x14ac:dyDescent="0.3">
      <c r="A39" s="30"/>
      <c r="B39" s="25"/>
      <c r="C39" s="25"/>
      <c r="D39" s="25"/>
      <c r="E39" s="25"/>
      <c r="F39" s="25"/>
      <c r="G39" s="25"/>
      <c r="H39" s="25"/>
      <c r="I39" s="25"/>
      <c r="J39" s="25"/>
      <c r="K39" s="30"/>
    </row>
    <row r="40" spans="1:11" x14ac:dyDescent="0.3">
      <c r="A40" s="30"/>
      <c r="B40" s="25"/>
      <c r="C40" s="25"/>
      <c r="D40" s="25"/>
      <c r="E40" s="25"/>
      <c r="F40" s="25"/>
      <c r="G40" s="25"/>
      <c r="H40" s="25"/>
      <c r="I40" s="25"/>
      <c r="J40" s="25"/>
      <c r="K40" s="30"/>
    </row>
    <row r="41" spans="1:11" ht="5.25" customHeight="1" x14ac:dyDescent="0.3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</row>
  </sheetData>
  <mergeCells count="47">
    <mergeCell ref="F5:G5"/>
    <mergeCell ref="F7:G7"/>
    <mergeCell ref="D18:E18"/>
    <mergeCell ref="F18:G18"/>
    <mergeCell ref="D19:E19"/>
    <mergeCell ref="F19:G19"/>
    <mergeCell ref="D14:E14"/>
    <mergeCell ref="F14:G14"/>
    <mergeCell ref="F11:G11"/>
    <mergeCell ref="F12:G12"/>
    <mergeCell ref="F13:G13"/>
    <mergeCell ref="D11:E11"/>
    <mergeCell ref="D12:E12"/>
    <mergeCell ref="D13:E13"/>
    <mergeCell ref="D28:E28"/>
    <mergeCell ref="D20:E20"/>
    <mergeCell ref="F20:G20"/>
    <mergeCell ref="D21:E21"/>
    <mergeCell ref="F21:G21"/>
    <mergeCell ref="D22:E22"/>
    <mergeCell ref="F22:G22"/>
    <mergeCell ref="D38:E38"/>
    <mergeCell ref="F38:G38"/>
    <mergeCell ref="F32:G32"/>
    <mergeCell ref="D33:E33"/>
    <mergeCell ref="F33:G33"/>
    <mergeCell ref="D34:E34"/>
    <mergeCell ref="F34:G34"/>
    <mergeCell ref="D35:E35"/>
    <mergeCell ref="F35:G35"/>
    <mergeCell ref="D32:E32"/>
    <mergeCell ref="H3:I4"/>
    <mergeCell ref="D36:E36"/>
    <mergeCell ref="F36:G36"/>
    <mergeCell ref="D37:E37"/>
    <mergeCell ref="F37:G37"/>
    <mergeCell ref="F28:G28"/>
    <mergeCell ref="D29:E29"/>
    <mergeCell ref="F29:G29"/>
    <mergeCell ref="D30:E30"/>
    <mergeCell ref="F30:G30"/>
    <mergeCell ref="D31:E31"/>
    <mergeCell ref="F31:G31"/>
    <mergeCell ref="D23:E23"/>
    <mergeCell ref="F23:G23"/>
    <mergeCell ref="D24:E24"/>
    <mergeCell ref="F24:G24"/>
  </mergeCells>
  <pageMargins left="0.7" right="0.7" top="0.75" bottom="0.75" header="0.3" footer="0.3"/>
  <pageSetup fitToWidth="2" fitToHeight="0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199E9-1DBB-40DE-A330-04C73BFDBF9A}">
  <dimension ref="B11:O19"/>
  <sheetViews>
    <sheetView showGridLines="0" topLeftCell="A2" workbookViewId="0">
      <selection activeCell="K25" sqref="K25"/>
    </sheetView>
  </sheetViews>
  <sheetFormatPr baseColWidth="10" defaultColWidth="9.88671875" defaultRowHeight="14.4" x14ac:dyDescent="0.3"/>
  <cols>
    <col min="1" max="2" width="9.88671875" style="2"/>
    <col min="3" max="3" width="3.44140625" style="2" customWidth="1"/>
    <col min="4" max="5" width="9.88671875" style="2"/>
    <col min="6" max="6" width="7.33203125" style="2" customWidth="1"/>
    <col min="7" max="7" width="5.5546875" style="2" customWidth="1"/>
    <col min="8" max="9" width="9.88671875" style="2"/>
    <col min="10" max="10" width="12.6640625" style="2" customWidth="1"/>
    <col min="11" max="16384" width="9.88671875" style="2"/>
  </cols>
  <sheetData>
    <row r="11" spans="2:15" x14ac:dyDescent="0.3">
      <c r="B11" s="1" t="s">
        <v>0</v>
      </c>
    </row>
    <row r="12" spans="2:15" x14ac:dyDescent="0.3">
      <c r="B12" s="1"/>
    </row>
    <row r="13" spans="2:15" x14ac:dyDescent="0.3">
      <c r="B13" s="1" t="s">
        <v>1</v>
      </c>
    </row>
    <row r="14" spans="2:15" x14ac:dyDescent="0.3">
      <c r="B14" s="1" t="s">
        <v>2</v>
      </c>
    </row>
    <row r="15" spans="2:15" x14ac:dyDescent="0.3">
      <c r="B15" s="1" t="s">
        <v>3</v>
      </c>
    </row>
    <row r="16" spans="2:15" x14ac:dyDescent="0.3">
      <c r="B16" s="1" t="s">
        <v>4</v>
      </c>
      <c r="N16" s="3"/>
      <c r="O16" s="4"/>
    </row>
    <row r="17" spans="2:2" x14ac:dyDescent="0.3">
      <c r="B17" s="1" t="s">
        <v>5</v>
      </c>
    </row>
    <row r="18" spans="2:2" x14ac:dyDescent="0.3">
      <c r="B18" s="1"/>
    </row>
    <row r="19" spans="2:2" x14ac:dyDescent="0.3">
      <c r="B19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Profit &amp; Loss Statement 1</vt:lpstr>
      <vt:lpstr>MAANDELIJKS OVERZICHT</vt:lpstr>
      <vt:lpstr>MAANDELIJKS DETAILSBLAD</vt:lpstr>
      <vt:lpstr>Profit &amp; Loss Statement 2</vt:lpstr>
      <vt:lpstr>Instructions</vt:lpstr>
      <vt:lpstr>'MAANDELIJKS OVERZICHT'!Área_de_impresión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Andres VC</cp:lastModifiedBy>
  <cp:lastPrinted>2025-08-06T05:47:13Z</cp:lastPrinted>
  <dcterms:created xsi:type="dcterms:W3CDTF">2022-10-17T00:03:40Z</dcterms:created>
  <dcterms:modified xsi:type="dcterms:W3CDTF">2025-09-04T23:19:29Z</dcterms:modified>
</cp:coreProperties>
</file>